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приложение1 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<sst xmlns="http://schemas.openxmlformats.org/spreadsheetml/2006/main" count="170" uniqueCount="119">
  <si>
    <t>Наименование 
населенных пунктов</t>
  </si>
  <si>
    <t xml:space="preserve">Категории арендаторов и вид разрешенного использования земель </t>
  </si>
  <si>
    <t>Для строительства</t>
  </si>
  <si>
    <t>Для обслуживания и эксплуатации</t>
  </si>
  <si>
    <t>жилья, объектов социального и административного назначения</t>
  </si>
  <si>
    <t>объектов иного назначения</t>
  </si>
  <si>
    <t xml:space="preserve">объектов социального назначения, жилищно-коммунального хозяйства, инженерных коммуникаций </t>
  </si>
  <si>
    <t>Объектов промышленности, транспорта, связи, энергетики</t>
  </si>
  <si>
    <t>Объектов сельскохозяйственного производства</t>
  </si>
  <si>
    <t>Предприятий общественного питания и бытового обслуживания, рынков</t>
  </si>
  <si>
    <t>Объекты торговли</t>
  </si>
  <si>
    <t>Строений индивидуальных гаражей, погреюов, хозяйственных построек, стоянок техники</t>
  </si>
  <si>
    <t>Ообъектов рекламы</t>
  </si>
  <si>
    <t>Объектов рекламы</t>
  </si>
  <si>
    <t>Пилорамы</t>
  </si>
  <si>
    <t>Прочие объекты</t>
  </si>
  <si>
    <t>Для ведения личного подсобного хозяйства</t>
  </si>
  <si>
    <t>Для огородничества</t>
  </si>
  <si>
    <t>Для иного сельскохозяйственного использования</t>
  </si>
  <si>
    <t>киоски</t>
  </si>
  <si>
    <t>павильоны</t>
  </si>
  <si>
    <t>магазины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</si>
  <si>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</si>
  <si>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</si>
  <si>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</si>
  <si>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</si>
  <si>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</si>
  <si>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</si>
  <si>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</si>
  <si>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</si>
  <si>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</si>
  <si>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</si>
  <si>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</si>
  <si>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</si>
  <si>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</si>
  <si>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15</t>
  </si>
  <si>
    <t>18</t>
  </si>
  <si>
    <t>с. Первомайское</t>
  </si>
  <si>
    <t>п.Беляй</t>
  </si>
  <si>
    <t>д. Крутоложное</t>
  </si>
  <si>
    <t>д. Торбеево</t>
  </si>
  <si>
    <t>д. Тиндерлинка</t>
  </si>
  <si>
    <t>п. Майский</t>
  </si>
  <si>
    <t>д. Ломовицк-2</t>
  </si>
  <si>
    <t>п. Борисова Гора</t>
  </si>
  <si>
    <t>п. Новый</t>
  </si>
  <si>
    <t>ст. Куендат</t>
  </si>
  <si>
    <t>с. Куяново</t>
  </si>
  <si>
    <t>д. Уйданово</t>
  </si>
  <si>
    <t>д. Калмаки</t>
  </si>
  <si>
    <t>с. Городок</t>
  </si>
  <si>
    <t>д. Кульдорск</t>
  </si>
  <si>
    <t>д. Березовка</t>
  </si>
  <si>
    <t>д. Малиновка</t>
  </si>
  <si>
    <t>д. Лилиенгофка</t>
  </si>
  <si>
    <t>с. Новомариинка</t>
  </si>
  <si>
    <t>д. Калиновка</t>
  </si>
  <si>
    <t>д. Туендат</t>
  </si>
  <si>
    <t>д. Верх-Куендат</t>
  </si>
  <si>
    <t>п. Орехово</t>
  </si>
  <si>
    <t>с. Сергеево</t>
  </si>
  <si>
    <t>д. Вознесенка</t>
  </si>
  <si>
    <t>д. Царицынка</t>
  </si>
  <si>
    <t>д. Рождественка</t>
  </si>
  <si>
    <t>п. Узень</t>
  </si>
  <si>
    <t>д. Сахалинка</t>
  </si>
  <si>
    <t>ст. Сахалинка</t>
  </si>
  <si>
    <t>с. Ежи</t>
  </si>
  <si>
    <t>д. Успенка</t>
  </si>
  <si>
    <t>п. Заречный</t>
  </si>
  <si>
    <t>д. Петровск</t>
  </si>
  <si>
    <t>п. Улу-Юл</t>
  </si>
  <si>
    <t>с. Альмяково</t>
  </si>
  <si>
    <t>п. Совхозный</t>
  </si>
  <si>
    <t>с. Апсагачево</t>
  </si>
  <si>
    <t>п. Аргат-Юл</t>
  </si>
  <si>
    <t>с. Комсомольск</t>
  </si>
  <si>
    <t>д. Балагачево</t>
  </si>
  <si>
    <t>п. Тазырбак</t>
  </si>
  <si>
    <t>ст. Балагачево</t>
  </si>
  <si>
    <t>п. Францево</t>
  </si>
  <si>
    <t>Объектов  промышленности, транспорта,  энергетики</t>
  </si>
  <si>
    <t>№ п/п</t>
  </si>
  <si>
    <t>Категории арендаторов и вид разрешенного использования земель</t>
  </si>
  <si>
    <t>Арендная плата, руб/кв.м</t>
  </si>
  <si>
    <t xml:space="preserve">Для строительства </t>
  </si>
  <si>
    <t>1         </t>
  </si>
  <si>
    <t>Индивидуальных жилых домов, коттеджей, дач, баз отдыха</t>
  </si>
  <si>
    <t>Объектов иного назначения</t>
  </si>
  <si>
    <t>Пункты приема лома черных и цветных металлов</t>
  </si>
  <si>
    <t>Объекты рекламы</t>
  </si>
  <si>
    <t>Прочие</t>
  </si>
  <si>
    <t>Для сельскохозяйственного использования</t>
  </si>
  <si>
    <t xml:space="preserve">Для ведения личного подсобного хозяйства, огородничества
                                                </t>
  </si>
  <si>
    <t>Для сенокошения</t>
  </si>
  <si>
    <t>Использование сельхозугодий  из земель фонда перераспределения с/х предприятиями, организациями, крестьянскими-фермерскими хозяйствами для сельскохозяйственного производства</t>
  </si>
  <si>
    <t>Прочее использование</t>
  </si>
  <si>
    <t>Карьеры:</t>
  </si>
  <si>
    <t>общераспространенные полезные ископаемые</t>
  </si>
  <si>
    <t>складирование грунта, ПГС, плодородного слоя</t>
  </si>
  <si>
    <t>Сады плодово-ягодных культур, питомники</t>
  </si>
  <si>
    <t>Полигоны бытовых отходов, кладбища</t>
  </si>
  <si>
    <t>3% от кадастровой стоимости</t>
  </si>
  <si>
    <t>0,3% от кадастровой стоимости</t>
  </si>
  <si>
    <t xml:space="preserve">Объектов промышленности, транспорта,  энергетики </t>
  </si>
  <si>
    <t>Объектов связи, в том числе сотовой</t>
  </si>
  <si>
    <t>стационарные</t>
  </si>
  <si>
    <t xml:space="preserve">линейные </t>
  </si>
  <si>
    <t>линейные</t>
  </si>
  <si>
    <t>Обьекты связи, в том числе сотовой</t>
  </si>
  <si>
    <t>3</t>
  </si>
  <si>
    <t>17</t>
  </si>
  <si>
    <t>стационарных объектов связи, в том числе сотовой</t>
  </si>
  <si>
    <t>рекреационные цели</t>
  </si>
  <si>
    <r>
      <t>Базовые ставки</t>
    </r>
    <r>
      <rPr>
        <sz val="8"/>
        <rFont val="Times New Roman"/>
        <family val="1"/>
      </rPr>
      <t xml:space="preserve">
арендной платы за земли  Первомайского района, находящиеся в собственности 
муниципального образования Первомайский район" и земли, государственная собственность на которые не разграничена (кроме земель населенных пунктов),
на 2011 год</t>
    </r>
  </si>
  <si>
    <t xml:space="preserve"> индивидуальных жилых домов</t>
  </si>
  <si>
    <t>Базовые ставки
арендной платы за земли населенных  пунктов Первомайского района, находящиеся в собственности муниципального образования "Первомайский район" и земли,  государственная собственность на которые не разграничена,
на  2011 год 
                                                                                                                                                                                                                                                                       руб/кв.м</t>
  </si>
  <si>
    <t xml:space="preserve">Приложение № 2 
к решению Думы Первомайского района
от 28.12.2010 № 24  
</t>
  </si>
  <si>
    <t>Приложение № 1
к решению Думы Первомайского района
от 28.12.2010 № 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</si>
</sst>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9" fontId="23" fillId="0" borderId="10" xfId="0" applyNumberFormat="1" applyFont="1" applyBorder="1" applyAlignment="1">
      <alignment horizontal="center" textRotation="90" wrapText="1"/>
    </xf>
    <xf numFmtId="49" fontId="23" fillId="0" borderId="10" xfId="0" applyNumberFormat="1" applyFont="1" applyBorder="1" applyAlignment="1">
      <alignment textRotation="90" wrapText="1"/>
    </xf>
    <xf numFmtId="0" fontId="21" fillId="0" borderId="0" xfId="0" applyFont="1" applyAlignment="1">
      <alignment textRotation="90"/>
    </xf>
    <xf numFmtId="2" fontId="20" fillId="0" borderId="11" xfId="0" applyNumberFormat="1" applyFont="1" applyFill="1" applyBorder="1" applyAlignment="1">
      <alignment wrapText="1"/>
    </xf>
    <xf numFmtId="168" fontId="20" fillId="0" borderId="11" xfId="0" applyNumberFormat="1" applyFont="1" applyFill="1" applyBorder="1" applyAlignment="1">
      <alignment wrapText="1"/>
    </xf>
    <xf numFmtId="168" fontId="20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0" fontId="20" fillId="0" borderId="11" xfId="0" applyFont="1" applyFill="1" applyBorder="1" applyAlignment="1">
      <alignment/>
    </xf>
    <xf numFmtId="49" fontId="23" fillId="0" borderId="12" xfId="0" applyNumberFormat="1" applyFont="1" applyBorder="1" applyAlignment="1">
      <alignment horizontal="center" textRotation="90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0" fillId="0" borderId="0" xfId="0" applyBorder="1" applyAlignment="1">
      <alignment/>
    </xf>
    <xf numFmtId="2" fontId="23" fillId="0" borderId="0" xfId="0" applyNumberFormat="1" applyFont="1" applyBorder="1" applyAlignment="1">
      <alignment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left"/>
    </xf>
    <xf numFmtId="49" fontId="23" fillId="24" borderId="11" xfId="0" applyNumberFormat="1" applyFont="1" applyFill="1" applyBorder="1" applyAlignment="1">
      <alignment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/>
    </xf>
    <xf numFmtId="2" fontId="23" fillId="0" borderId="11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169" fontId="23" fillId="0" borderId="11" xfId="0" applyNumberFormat="1" applyFont="1" applyBorder="1" applyAlignment="1">
      <alignment/>
    </xf>
    <xf numFmtId="169" fontId="23" fillId="0" borderId="11" xfId="0" applyNumberFormat="1" applyFont="1" applyBorder="1" applyAlignment="1">
      <alignment/>
    </xf>
    <xf numFmtId="0" fontId="20" fillId="24" borderId="16" xfId="0" applyFont="1" applyFill="1" applyBorder="1" applyAlignment="1">
      <alignment horizontal="center"/>
    </xf>
    <xf numFmtId="0" fontId="20" fillId="24" borderId="11" xfId="0" applyFont="1" applyFill="1" applyBorder="1" applyAlignment="1">
      <alignment/>
    </xf>
    <xf numFmtId="0" fontId="20" fillId="24" borderId="16" xfId="0" applyFont="1" applyFill="1" applyBorder="1" applyAlignment="1">
      <alignment horizontal="center" wrapText="1"/>
    </xf>
    <xf numFmtId="49" fontId="23" fillId="24" borderId="11" xfId="0" applyNumberFormat="1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16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3" fillId="0" borderId="12" xfId="0" applyFont="1" applyBorder="1" applyAlignment="1">
      <alignment horizontal="center" textRotation="90"/>
    </xf>
    <xf numFmtId="0" fontId="23" fillId="0" borderId="10" xfId="0" applyFont="1" applyBorder="1" applyAlignment="1">
      <alignment horizontal="center" textRotation="90"/>
    </xf>
    <xf numFmtId="49" fontId="23" fillId="0" borderId="12" xfId="0" applyNumberFormat="1" applyFont="1" applyBorder="1" applyAlignment="1">
      <alignment horizontal="center" textRotation="90" wrapText="1"/>
    </xf>
    <xf numFmtId="49" fontId="23" fillId="0" borderId="10" xfId="0" applyNumberFormat="1" applyFont="1" applyBorder="1" applyAlignment="1">
      <alignment horizontal="center" textRotation="90" wrapText="1"/>
    </xf>
    <xf numFmtId="0" fontId="20" fillId="24" borderId="19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24" borderId="1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3" fillId="0" borderId="12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textRotation="90" wrapText="1"/>
    </xf>
    <xf numFmtId="49" fontId="23" fillId="0" borderId="12" xfId="0" applyNumberFormat="1" applyFont="1" applyBorder="1" applyAlignment="1">
      <alignment horizontal="center" textRotation="90"/>
    </xf>
    <xf numFmtId="49" fontId="23" fillId="0" borderId="10" xfId="0" applyNumberFormat="1" applyFont="1" applyBorder="1" applyAlignment="1">
      <alignment horizontal="center" textRotation="90"/>
    </xf>
    <xf numFmtId="0" fontId="22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3" fillId="0" borderId="13" xfId="0" applyFont="1" applyFill="1" applyBorder="1" applyAlignment="1">
      <alignment horizontal="center" textRotation="90"/>
    </xf>
    <xf numFmtId="0" fontId="23" fillId="0" borderId="15" xfId="0" applyFont="1" applyFill="1" applyBorder="1" applyAlignment="1">
      <alignment horizontal="center" textRotation="90"/>
    </xf>
    <xf numFmtId="0" fontId="23" fillId="0" borderId="13" xfId="0" applyFont="1" applyBorder="1" applyAlignment="1">
      <alignment horizontal="center" textRotation="90"/>
    </xf>
    <xf numFmtId="0" fontId="23" fillId="0" borderId="15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 textRotation="90"/>
    </xf>
    <xf numFmtId="49" fontId="25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right" wrapText="1"/>
    </xf>
    <xf numFmtId="0" fontId="24" fillId="0" borderId="23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71"/>
  <sheetViews>
    <sheetView tabSelected="1" zoomScalePageLayoutView="0" workbookViewId="0" topLeftCell="A1">
      <selection activeCell="BB1" sqref="BB1:BM1"/>
    </sheetView>
  </sheetViews>
  <sheetFormatPr defaultColWidth="9.00390625" defaultRowHeight="12.75"/>
  <cols>
    <col min="1" max="1" width="12.25390625" style="0" customWidth="1"/>
    <col min="2" max="2" width="4.875" style="0" customWidth="1"/>
    <col min="3" max="3" width="0.37109375" style="0" hidden="1" customWidth="1"/>
    <col min="4" max="4" width="0.875" style="0" hidden="1" customWidth="1"/>
    <col min="5" max="5" width="4.375" style="0" customWidth="1"/>
    <col min="6" max="6" width="0.12890625" style="0" customWidth="1"/>
    <col min="7" max="7" width="0.12890625" style="0" hidden="1" customWidth="1"/>
    <col min="8" max="8" width="5.00390625" style="0" customWidth="1"/>
    <col min="9" max="9" width="5.625" style="0" customWidth="1"/>
    <col min="10" max="10" width="0.12890625" style="0" customWidth="1"/>
    <col min="11" max="11" width="1.37890625" style="0" hidden="1" customWidth="1"/>
    <col min="12" max="12" width="4.75390625" style="0" customWidth="1"/>
    <col min="13" max="13" width="0.12890625" style="0" customWidth="1"/>
    <col min="14" max="14" width="1.12109375" style="0" hidden="1" customWidth="1"/>
    <col min="15" max="15" width="4.875" style="0" customWidth="1"/>
    <col min="16" max="16" width="0.12890625" style="0" customWidth="1"/>
    <col min="17" max="17" width="1.00390625" style="0" hidden="1" customWidth="1"/>
    <col min="18" max="18" width="4.25390625" style="0" hidden="1" customWidth="1"/>
    <col min="19" max="19" width="4.125" style="0" customWidth="1"/>
    <col min="20" max="20" width="0.74609375" style="0" hidden="1" customWidth="1"/>
    <col min="21" max="21" width="6.375" style="0" customWidth="1"/>
    <col min="22" max="22" width="0.74609375" style="0" hidden="1" customWidth="1"/>
    <col min="23" max="23" width="4.875" style="0" customWidth="1"/>
    <col min="24" max="24" width="0.12890625" style="0" customWidth="1"/>
    <col min="25" max="25" width="1.37890625" style="0" hidden="1" customWidth="1"/>
    <col min="26" max="26" width="4.25390625" style="0" hidden="1" customWidth="1"/>
    <col min="27" max="27" width="4.25390625" style="0" customWidth="1"/>
    <col min="28" max="28" width="0.6171875" style="0" hidden="1" customWidth="1"/>
    <col min="29" max="29" width="1.12109375" style="0" hidden="1" customWidth="1"/>
    <col min="30" max="30" width="4.625" style="0" hidden="1" customWidth="1"/>
    <col min="31" max="31" width="4.625" style="0" customWidth="1"/>
    <col min="32" max="32" width="0.875" style="0" hidden="1" customWidth="1"/>
    <col min="33" max="33" width="1.00390625" style="0" hidden="1" customWidth="1"/>
    <col min="34" max="34" width="5.875" style="0" hidden="1" customWidth="1"/>
    <col min="35" max="35" width="5.875" style="0" customWidth="1"/>
    <col min="36" max="36" width="0.6171875" style="0" hidden="1" customWidth="1"/>
    <col min="37" max="37" width="1.25" style="0" hidden="1" customWidth="1"/>
    <col min="38" max="38" width="5.375" style="0" hidden="1" customWidth="1"/>
    <col min="39" max="39" width="5.375" style="0" customWidth="1"/>
    <col min="40" max="40" width="0.74609375" style="0" hidden="1" customWidth="1"/>
    <col min="41" max="41" width="0.12890625" style="0" hidden="1" customWidth="1"/>
    <col min="42" max="42" width="4.75390625" style="0" hidden="1" customWidth="1"/>
    <col min="43" max="43" width="4.75390625" style="0" customWidth="1"/>
    <col min="44" max="44" width="0.12890625" style="0" customWidth="1"/>
    <col min="45" max="45" width="1.12109375" style="0" hidden="1" customWidth="1"/>
    <col min="46" max="46" width="4.75390625" style="0" customWidth="1"/>
    <col min="47" max="47" width="3.625" style="0" hidden="1" customWidth="1"/>
    <col min="48" max="48" width="0.12890625" style="0" hidden="1" customWidth="1"/>
    <col min="49" max="50" width="0.2421875" style="0" hidden="1" customWidth="1"/>
    <col min="51" max="51" width="0.12890625" style="0" customWidth="1"/>
    <col min="52" max="52" width="7.00390625" style="0" customWidth="1"/>
    <col min="53" max="53" width="0.37109375" style="0" hidden="1" customWidth="1"/>
    <col min="54" max="54" width="1.12109375" style="0" hidden="1" customWidth="1"/>
    <col min="55" max="56" width="0.12890625" style="0" hidden="1" customWidth="1"/>
    <col min="57" max="58" width="0.74609375" style="0" hidden="1" customWidth="1"/>
    <col min="59" max="59" width="5.625" style="0" hidden="1" customWidth="1"/>
    <col min="60" max="61" width="5.625" style="0" customWidth="1"/>
    <col min="62" max="62" width="5.875" style="0" customWidth="1"/>
    <col min="63" max="63" width="5.625" style="0" customWidth="1"/>
    <col min="64" max="64" width="0.12890625" style="0" hidden="1" customWidth="1"/>
    <col min="65" max="65" width="6.25390625" style="0" customWidth="1"/>
  </cols>
  <sheetData>
    <row r="1" spans="54:65" ht="39.75" customHeight="1">
      <c r="BB1" s="48" t="s">
        <v>118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ht="63" customHeight="1">
      <c r="A2" s="68" t="s">
        <v>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77" ht="22.5" customHeight="1">
      <c r="A3" s="69" t="s">
        <v>0</v>
      </c>
      <c r="B3" s="69"/>
      <c r="C3" s="70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2"/>
      <c r="BN3" s="2"/>
      <c r="BO3" s="1"/>
      <c r="BP3" s="2"/>
      <c r="BQ3" s="2"/>
      <c r="BR3" s="2"/>
      <c r="BS3" s="2"/>
      <c r="BT3" s="2"/>
      <c r="BU3" s="2"/>
      <c r="BV3" s="3"/>
      <c r="BW3" s="3"/>
      <c r="BX3" s="3"/>
      <c r="BY3" s="3"/>
    </row>
    <row r="4" spans="1:77" ht="12.75" customHeight="1">
      <c r="A4" s="69"/>
      <c r="B4" s="69"/>
      <c r="C4" s="70" t="s">
        <v>2</v>
      </c>
      <c r="D4" s="71"/>
      <c r="E4" s="71"/>
      <c r="F4" s="71"/>
      <c r="G4" s="71"/>
      <c r="H4" s="71"/>
      <c r="I4" s="71"/>
      <c r="J4" s="71"/>
      <c r="K4" s="71"/>
      <c r="L4" s="72"/>
      <c r="M4" s="73" t="s">
        <v>3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5"/>
      <c r="BN4" s="2"/>
      <c r="BO4" s="2"/>
      <c r="BP4" s="2"/>
      <c r="BQ4" s="2"/>
      <c r="BR4" s="2"/>
      <c r="BS4" s="2"/>
      <c r="BT4" s="2"/>
      <c r="BU4" s="2"/>
      <c r="BV4" s="3"/>
      <c r="BW4" s="3"/>
      <c r="BX4" s="3"/>
      <c r="BY4" s="3"/>
    </row>
    <row r="5" spans="1:77" ht="33" customHeight="1">
      <c r="A5" s="69"/>
      <c r="B5" s="69"/>
      <c r="C5" s="64"/>
      <c r="E5" s="78" t="s">
        <v>115</v>
      </c>
      <c r="F5" s="66"/>
      <c r="H5" s="80" t="s">
        <v>4</v>
      </c>
      <c r="I5" s="76" t="s">
        <v>112</v>
      </c>
      <c r="J5" s="56"/>
      <c r="L5" s="56" t="s">
        <v>5</v>
      </c>
      <c r="M5" s="56"/>
      <c r="O5" s="56" t="s">
        <v>6</v>
      </c>
      <c r="P5" s="56"/>
      <c r="R5" s="56" t="s">
        <v>7</v>
      </c>
      <c r="S5" s="56" t="s">
        <v>81</v>
      </c>
      <c r="T5" s="81" t="s">
        <v>109</v>
      </c>
      <c r="U5" s="81"/>
      <c r="V5" s="81"/>
      <c r="W5" s="81"/>
      <c r="X5" s="56"/>
      <c r="Z5" s="56" t="s">
        <v>8</v>
      </c>
      <c r="AA5" s="56" t="s">
        <v>8</v>
      </c>
      <c r="AB5" s="56"/>
      <c r="AD5" s="56" t="s">
        <v>9</v>
      </c>
      <c r="AE5" s="56" t="s">
        <v>9</v>
      </c>
      <c r="AF5" s="82" t="s">
        <v>10</v>
      </c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56"/>
      <c r="AT5" s="56" t="s">
        <v>11</v>
      </c>
      <c r="AU5" s="56" t="s">
        <v>12</v>
      </c>
      <c r="AW5" s="56" t="s">
        <v>13</v>
      </c>
      <c r="AX5" s="14"/>
      <c r="AY5" s="56"/>
      <c r="AZ5" s="56" t="s">
        <v>12</v>
      </c>
      <c r="BA5" s="56"/>
      <c r="BC5" s="56" t="s">
        <v>14</v>
      </c>
      <c r="BD5" s="14"/>
      <c r="BE5" s="56"/>
      <c r="BG5" s="56" t="s">
        <v>15</v>
      </c>
      <c r="BH5" s="56" t="s">
        <v>15</v>
      </c>
      <c r="BI5" s="56" t="s">
        <v>113</v>
      </c>
      <c r="BJ5" s="64" t="s">
        <v>16</v>
      </c>
      <c r="BK5" s="64" t="s">
        <v>17</v>
      </c>
      <c r="BL5" s="54" t="s">
        <v>17</v>
      </c>
      <c r="BM5" s="54" t="s">
        <v>18</v>
      </c>
      <c r="BN5" s="2"/>
      <c r="BO5" s="2"/>
      <c r="BP5" s="2"/>
      <c r="BQ5" s="2"/>
      <c r="BR5" s="2"/>
      <c r="BS5" s="2"/>
      <c r="BT5" s="2"/>
      <c r="BU5" s="2"/>
      <c r="BV5" s="3"/>
      <c r="BW5" s="3"/>
      <c r="BX5" s="3"/>
      <c r="BY5" s="3"/>
    </row>
    <row r="6" spans="1:77" ht="262.5" customHeight="1">
      <c r="A6" s="69"/>
      <c r="B6" s="69"/>
      <c r="C6" s="65"/>
      <c r="E6" s="79"/>
      <c r="F6" s="67"/>
      <c r="H6" s="80"/>
      <c r="I6" s="77"/>
      <c r="J6" s="57"/>
      <c r="L6" s="57"/>
      <c r="M6" s="57"/>
      <c r="O6" s="57"/>
      <c r="P6" s="57"/>
      <c r="R6" s="57"/>
      <c r="S6" s="57"/>
      <c r="T6" s="5" t="s">
        <v>106</v>
      </c>
      <c r="U6" s="5" t="s">
        <v>106</v>
      </c>
      <c r="V6" s="4"/>
      <c r="W6" s="4" t="s">
        <v>108</v>
      </c>
      <c r="X6" s="57"/>
      <c r="Z6" s="57"/>
      <c r="AA6" s="57"/>
      <c r="AB6" s="57"/>
      <c r="AD6" s="57"/>
      <c r="AE6" s="57"/>
      <c r="AF6" s="4"/>
      <c r="AH6" s="5" t="s">
        <v>19</v>
      </c>
      <c r="AI6" s="4" t="s">
        <v>19</v>
      </c>
      <c r="AJ6" s="5"/>
      <c r="AL6" s="5" t="s">
        <v>20</v>
      </c>
      <c r="AM6" s="5" t="s">
        <v>20</v>
      </c>
      <c r="AN6" s="5"/>
      <c r="AP6" s="5" t="s">
        <v>21</v>
      </c>
      <c r="AQ6" s="5" t="s">
        <v>21</v>
      </c>
      <c r="AR6" s="57"/>
      <c r="AT6" s="57"/>
      <c r="AU6" s="57"/>
      <c r="AW6" s="57"/>
      <c r="AX6" s="4"/>
      <c r="AY6" s="57"/>
      <c r="AZ6" s="57"/>
      <c r="BA6" s="57"/>
      <c r="BC6" s="57"/>
      <c r="BD6" s="4"/>
      <c r="BE6" s="57"/>
      <c r="BG6" s="57"/>
      <c r="BH6" s="57"/>
      <c r="BI6" s="57"/>
      <c r="BJ6" s="65"/>
      <c r="BK6" s="65"/>
      <c r="BL6" s="55"/>
      <c r="BM6" s="55"/>
      <c r="BN6" s="6"/>
      <c r="BO6" s="6"/>
      <c r="BP6" s="6"/>
      <c r="BQ6" s="2"/>
      <c r="BR6" s="2"/>
      <c r="BS6" s="2"/>
      <c r="BT6" s="2"/>
      <c r="BU6" s="2"/>
      <c r="BV6" s="3"/>
      <c r="BW6" s="3"/>
      <c r="BX6" s="3"/>
      <c r="BY6" s="3"/>
    </row>
    <row r="7" spans="1:77" ht="15" customHeight="1">
      <c r="A7" s="58">
        <v>1</v>
      </c>
      <c r="B7" s="59"/>
      <c r="C7" s="42">
        <v>2</v>
      </c>
      <c r="D7" s="43" t="s">
        <v>22</v>
      </c>
      <c r="E7" s="43" t="s">
        <v>22</v>
      </c>
      <c r="F7" s="44" t="s">
        <v>110</v>
      </c>
      <c r="G7" s="45" t="s">
        <v>23</v>
      </c>
      <c r="H7" s="32" t="s">
        <v>110</v>
      </c>
      <c r="I7" s="32" t="s">
        <v>23</v>
      </c>
      <c r="J7" s="45"/>
      <c r="K7" s="43" t="s">
        <v>24</v>
      </c>
      <c r="L7" s="43" t="s">
        <v>24</v>
      </c>
      <c r="M7" s="43" t="s">
        <v>24</v>
      </c>
      <c r="N7" s="43" t="s">
        <v>25</v>
      </c>
      <c r="O7" s="43" t="s">
        <v>25</v>
      </c>
      <c r="P7" s="43" t="s">
        <v>25</v>
      </c>
      <c r="Q7" s="43" t="s">
        <v>26</v>
      </c>
      <c r="R7" s="43" t="s">
        <v>26</v>
      </c>
      <c r="S7" s="43" t="s">
        <v>26</v>
      </c>
      <c r="T7" s="43" t="s">
        <v>26</v>
      </c>
      <c r="U7" s="43" t="s">
        <v>27</v>
      </c>
      <c r="V7" s="43" t="s">
        <v>27</v>
      </c>
      <c r="W7" s="43" t="s">
        <v>28</v>
      </c>
      <c r="X7" s="43" t="s">
        <v>28</v>
      </c>
      <c r="Y7" s="43" t="s">
        <v>27</v>
      </c>
      <c r="Z7" s="43" t="s">
        <v>27</v>
      </c>
      <c r="AA7" s="43" t="s">
        <v>29</v>
      </c>
      <c r="AB7" s="43" t="s">
        <v>29</v>
      </c>
      <c r="AC7" s="43" t="s">
        <v>28</v>
      </c>
      <c r="AD7" s="43" t="s">
        <v>28</v>
      </c>
      <c r="AE7" s="43" t="s">
        <v>30</v>
      </c>
      <c r="AF7" s="43" t="s">
        <v>30</v>
      </c>
      <c r="AG7" s="43" t="s">
        <v>29</v>
      </c>
      <c r="AH7" s="43" t="s">
        <v>29</v>
      </c>
      <c r="AI7" s="43" t="s">
        <v>31</v>
      </c>
      <c r="AJ7" s="43" t="s">
        <v>31</v>
      </c>
      <c r="AK7" s="43" t="s">
        <v>30</v>
      </c>
      <c r="AL7" s="43" t="s">
        <v>30</v>
      </c>
      <c r="AM7" s="43" t="s">
        <v>32</v>
      </c>
      <c r="AN7" s="43" t="s">
        <v>32</v>
      </c>
      <c r="AO7" s="43" t="s">
        <v>31</v>
      </c>
      <c r="AP7" s="43" t="s">
        <v>31</v>
      </c>
      <c r="AQ7" s="43" t="s">
        <v>33</v>
      </c>
      <c r="AR7" s="43" t="s">
        <v>33</v>
      </c>
      <c r="AS7" s="43" t="s">
        <v>32</v>
      </c>
      <c r="AT7" s="43" t="s">
        <v>35</v>
      </c>
      <c r="AU7" s="43" t="s">
        <v>35</v>
      </c>
      <c r="AV7" s="43" t="s">
        <v>33</v>
      </c>
      <c r="AW7" s="43" t="s">
        <v>34</v>
      </c>
      <c r="AX7" s="43"/>
      <c r="AY7" s="43"/>
      <c r="AZ7" s="43" t="s">
        <v>34</v>
      </c>
      <c r="BA7" s="43" t="s">
        <v>34</v>
      </c>
      <c r="BB7" s="43" t="s">
        <v>35</v>
      </c>
      <c r="BC7" s="43" t="s">
        <v>34</v>
      </c>
      <c r="BD7" s="43"/>
      <c r="BE7" s="43" t="s">
        <v>111</v>
      </c>
      <c r="BF7" s="43" t="s">
        <v>34</v>
      </c>
      <c r="BG7" s="43" t="s">
        <v>36</v>
      </c>
      <c r="BH7" s="43" t="s">
        <v>111</v>
      </c>
      <c r="BI7" s="43" t="s">
        <v>36</v>
      </c>
      <c r="BJ7" s="46">
        <v>19</v>
      </c>
      <c r="BK7" s="46">
        <v>20</v>
      </c>
      <c r="BL7" s="46">
        <v>20</v>
      </c>
      <c r="BM7" s="46">
        <v>21</v>
      </c>
      <c r="BN7" s="6"/>
      <c r="BO7" s="6"/>
      <c r="BP7" s="6"/>
      <c r="BQ7" s="2"/>
      <c r="BR7" s="2"/>
      <c r="BS7" s="2"/>
      <c r="BT7" s="2"/>
      <c r="BU7" s="2"/>
      <c r="BV7" s="3"/>
      <c r="BW7" s="3"/>
      <c r="BX7" s="3"/>
      <c r="BY7" s="3"/>
    </row>
    <row r="8" spans="1:77" ht="12.75" customHeight="1" hidden="1">
      <c r="A8" s="50" t="s">
        <v>37</v>
      </c>
      <c r="B8" s="51"/>
      <c r="C8" s="25"/>
      <c r="D8" s="7">
        <f>D20*0.69</f>
        <v>0.5451</v>
      </c>
      <c r="E8" s="7"/>
      <c r="F8" s="7"/>
      <c r="G8" s="7">
        <f>G20*0.69</f>
        <v>0.6003</v>
      </c>
      <c r="H8" s="7"/>
      <c r="I8" s="7"/>
      <c r="J8" s="7"/>
      <c r="K8" s="7">
        <f>K20*0.69</f>
        <v>3.036</v>
      </c>
      <c r="L8" s="7"/>
      <c r="M8" s="7"/>
      <c r="N8" s="8">
        <v>0.313</v>
      </c>
      <c r="O8" s="8"/>
      <c r="P8" s="8"/>
      <c r="Q8" s="8"/>
      <c r="R8" s="7">
        <f>0.69*R20</f>
        <v>1.38</v>
      </c>
      <c r="S8" s="7"/>
      <c r="T8" s="7"/>
      <c r="U8" s="7"/>
      <c r="V8" s="7"/>
      <c r="W8" s="7"/>
      <c r="X8" s="7"/>
      <c r="Y8" s="7"/>
      <c r="Z8" s="7">
        <v>0.376</v>
      </c>
      <c r="AA8" s="7"/>
      <c r="AB8" s="7"/>
      <c r="AC8" s="7"/>
      <c r="AD8" s="7">
        <f>0.69*AD20</f>
        <v>3.6431999999999998</v>
      </c>
      <c r="AE8" s="7"/>
      <c r="AF8" s="7"/>
      <c r="AG8" s="7"/>
      <c r="AH8" s="7">
        <f>0.69*AH20</f>
        <v>245.91599999999997</v>
      </c>
      <c r="AI8" s="7"/>
      <c r="AJ8" s="7"/>
      <c r="AK8" s="7"/>
      <c r="AL8" s="7">
        <f>0.69*AL20</f>
        <v>113.85</v>
      </c>
      <c r="AM8" s="7"/>
      <c r="AN8" s="7"/>
      <c r="AO8" s="7"/>
      <c r="AP8" s="7">
        <f>0.69*AP20</f>
        <v>54.647999999999996</v>
      </c>
      <c r="AQ8" s="7"/>
      <c r="AR8" s="7"/>
      <c r="AS8" s="7">
        <f>0.69*AS20</f>
        <v>1.518</v>
      </c>
      <c r="AT8" s="7"/>
      <c r="AU8" s="7"/>
      <c r="AV8" s="7"/>
      <c r="AW8" s="7">
        <f>0.69*AW20</f>
        <v>546.4799999999999</v>
      </c>
      <c r="AX8" s="7"/>
      <c r="AY8" s="7"/>
      <c r="AZ8" s="7"/>
      <c r="BA8" s="7"/>
      <c r="BB8" s="7"/>
      <c r="BC8" s="7"/>
      <c r="BD8" s="7"/>
      <c r="BE8" s="7"/>
      <c r="BF8" s="7"/>
      <c r="BG8" s="7">
        <f>0.69*BG20</f>
        <v>1.035</v>
      </c>
      <c r="BH8" s="7"/>
      <c r="BI8" s="7"/>
      <c r="BJ8" s="8">
        <f>0.69*BJ20</f>
        <v>0.06899999999999999</v>
      </c>
      <c r="BK8" s="8"/>
      <c r="BL8" s="9">
        <v>0.15</v>
      </c>
      <c r="BM8" s="9">
        <v>0.15</v>
      </c>
      <c r="BN8" s="2"/>
      <c r="BO8" s="2"/>
      <c r="BP8" s="2"/>
      <c r="BQ8" s="2"/>
      <c r="BR8" s="2"/>
      <c r="BS8" s="2"/>
      <c r="BT8" s="2"/>
      <c r="BU8" s="2"/>
      <c r="BV8" s="3"/>
      <c r="BW8" s="3"/>
      <c r="BX8" s="3"/>
      <c r="BY8" s="3"/>
    </row>
    <row r="9" spans="1:77" ht="0.75" customHeight="1">
      <c r="A9" s="60"/>
      <c r="B9" s="61"/>
      <c r="C9" s="26"/>
      <c r="D9" s="7">
        <f>D8*1.1</f>
        <v>0.5996100000000001</v>
      </c>
      <c r="E9" s="7"/>
      <c r="F9" s="7"/>
      <c r="G9" s="7">
        <f>G8*1.1</f>
        <v>0.66033</v>
      </c>
      <c r="H9" s="7"/>
      <c r="I9" s="7"/>
      <c r="J9" s="7"/>
      <c r="K9" s="7">
        <f>K8*1.1</f>
        <v>3.3396000000000003</v>
      </c>
      <c r="L9" s="7"/>
      <c r="M9" s="7"/>
      <c r="N9" s="7">
        <f>N8*1.1</f>
        <v>0.34430000000000005</v>
      </c>
      <c r="O9" s="7"/>
      <c r="P9" s="7"/>
      <c r="Q9" s="7"/>
      <c r="R9" s="7">
        <f>R8*1.1</f>
        <v>1.518</v>
      </c>
      <c r="S9" s="7"/>
      <c r="T9" s="7"/>
      <c r="U9" s="7"/>
      <c r="V9" s="7"/>
      <c r="W9" s="7"/>
      <c r="X9" s="7"/>
      <c r="Y9" s="7"/>
      <c r="Z9" s="7">
        <f>Z8*1.1</f>
        <v>0.4136</v>
      </c>
      <c r="AA9" s="7"/>
      <c r="AB9" s="7"/>
      <c r="AC9" s="7"/>
      <c r="AD9" s="7">
        <f>AD8*1.1</f>
        <v>4.00752</v>
      </c>
      <c r="AE9" s="7"/>
      <c r="AF9" s="7"/>
      <c r="AG9" s="7"/>
      <c r="AH9" s="7">
        <f>AH8*1.1</f>
        <v>270.50759999999997</v>
      </c>
      <c r="AI9" s="7"/>
      <c r="AJ9" s="7"/>
      <c r="AK9" s="7"/>
      <c r="AL9" s="7">
        <f>AL8*1.1</f>
        <v>125.235</v>
      </c>
      <c r="AM9" s="7"/>
      <c r="AN9" s="7"/>
      <c r="AO9" s="7"/>
      <c r="AP9" s="7">
        <f>AP8*1.1</f>
        <v>60.1128</v>
      </c>
      <c r="AQ9" s="7"/>
      <c r="AR9" s="7"/>
      <c r="AS9" s="7">
        <f>AS8*1.1</f>
        <v>1.6698000000000002</v>
      </c>
      <c r="AT9" s="7"/>
      <c r="AU9" s="7"/>
      <c r="AV9" s="7"/>
      <c r="AW9" s="7">
        <f>AW8*1.1</f>
        <v>601.1279999999999</v>
      </c>
      <c r="AX9" s="7"/>
      <c r="AY9" s="7"/>
      <c r="AZ9" s="7"/>
      <c r="BA9" s="7"/>
      <c r="BB9" s="7"/>
      <c r="BC9" s="7">
        <v>1.38</v>
      </c>
      <c r="BD9" s="7"/>
      <c r="BE9" s="7"/>
      <c r="BF9" s="7"/>
      <c r="BG9" s="7">
        <f>BG8*1.1</f>
        <v>1.1385</v>
      </c>
      <c r="BH9" s="7"/>
      <c r="BI9" s="7"/>
      <c r="BJ9" s="8">
        <v>0.069</v>
      </c>
      <c r="BK9" s="8"/>
      <c r="BL9" s="7">
        <f>BL8*1.1</f>
        <v>0.165</v>
      </c>
      <c r="BM9" s="7">
        <f>BM8*1.1</f>
        <v>0.165</v>
      </c>
      <c r="BN9" s="2"/>
      <c r="BO9" s="2"/>
      <c r="BP9" s="2"/>
      <c r="BQ9" s="2"/>
      <c r="BR9" s="2"/>
      <c r="BS9" s="2"/>
      <c r="BT9" s="2"/>
      <c r="BU9" s="2"/>
      <c r="BV9" s="3"/>
      <c r="BW9" s="3"/>
      <c r="BX9" s="3"/>
      <c r="BY9" s="3"/>
    </row>
    <row r="10" spans="1:77" ht="12.75" customHeight="1" hidden="1">
      <c r="A10" s="60"/>
      <c r="B10" s="61"/>
      <c r="C10" s="26"/>
      <c r="D10" s="10">
        <f>D20*0.91</f>
        <v>0.7189000000000001</v>
      </c>
      <c r="E10" s="10"/>
      <c r="F10" s="10"/>
      <c r="G10" s="10">
        <f>G20*0.91</f>
        <v>0.7917000000000001</v>
      </c>
      <c r="H10" s="10"/>
      <c r="I10" s="10"/>
      <c r="J10" s="10"/>
      <c r="K10" s="10">
        <f>K20*0.91</f>
        <v>4.0040000000000004</v>
      </c>
      <c r="L10" s="10"/>
      <c r="M10" s="10"/>
      <c r="N10" s="8">
        <v>0.313</v>
      </c>
      <c r="O10" s="8"/>
      <c r="P10" s="8"/>
      <c r="Q10" s="8"/>
      <c r="R10" s="10">
        <f>0.91*R20</f>
        <v>1.82</v>
      </c>
      <c r="S10" s="10"/>
      <c r="T10" s="10"/>
      <c r="U10" s="10"/>
      <c r="V10" s="10"/>
      <c r="W10" s="10"/>
      <c r="X10" s="10"/>
      <c r="Y10" s="10"/>
      <c r="Z10" s="7">
        <v>0.376</v>
      </c>
      <c r="AA10" s="7"/>
      <c r="AB10" s="7"/>
      <c r="AC10" s="7"/>
      <c r="AD10" s="10">
        <f>0.91*AD20</f>
        <v>4.8048</v>
      </c>
      <c r="AE10" s="10"/>
      <c r="AF10" s="10"/>
      <c r="AG10" s="10"/>
      <c r="AH10" s="10">
        <f>0.91*AH20</f>
        <v>324.324</v>
      </c>
      <c r="AI10" s="10"/>
      <c r="AJ10" s="10"/>
      <c r="AK10" s="10"/>
      <c r="AL10" s="10">
        <f>0.91*AL20</f>
        <v>150.15</v>
      </c>
      <c r="AM10" s="10"/>
      <c r="AN10" s="10"/>
      <c r="AO10" s="10"/>
      <c r="AP10" s="10">
        <f>0.91*AP20</f>
        <v>72.072</v>
      </c>
      <c r="AQ10" s="10"/>
      <c r="AR10" s="10"/>
      <c r="AS10" s="10">
        <f>0.91*AS20</f>
        <v>2.0020000000000002</v>
      </c>
      <c r="AT10" s="10"/>
      <c r="AU10" s="10"/>
      <c r="AV10" s="10"/>
      <c r="AW10" s="10">
        <f>0.91*AW20</f>
        <v>720.72</v>
      </c>
      <c r="AX10" s="10"/>
      <c r="AY10" s="10"/>
      <c r="AZ10" s="10"/>
      <c r="BA10" s="10"/>
      <c r="BB10" s="10"/>
      <c r="BC10" s="7">
        <v>1.82</v>
      </c>
      <c r="BD10" s="7"/>
      <c r="BE10" s="7"/>
      <c r="BF10" s="7"/>
      <c r="BG10" s="10">
        <f>0.91*BG20</f>
        <v>1.365</v>
      </c>
      <c r="BH10" s="10"/>
      <c r="BI10" s="10"/>
      <c r="BJ10" s="9">
        <f>0.91*BJ20</f>
        <v>0.09100000000000001</v>
      </c>
      <c r="BK10" s="8"/>
      <c r="BL10" s="9">
        <v>0.15</v>
      </c>
      <c r="BM10" s="9">
        <v>0.15</v>
      </c>
      <c r="BN10" s="2"/>
      <c r="BO10" s="2"/>
      <c r="BP10" s="2"/>
      <c r="BQ10" s="2"/>
      <c r="BR10" s="2"/>
      <c r="BS10" s="2"/>
      <c r="BT10" s="2"/>
      <c r="BU10" s="2"/>
      <c r="BV10" s="3"/>
      <c r="BW10" s="3"/>
      <c r="BX10" s="3"/>
      <c r="BY10" s="3"/>
    </row>
    <row r="11" spans="1:77" ht="12.75" customHeight="1" hidden="1">
      <c r="A11" s="60"/>
      <c r="B11" s="61"/>
      <c r="C11" s="26"/>
      <c r="D11" s="10">
        <f>D10*1.1</f>
        <v>0.7907900000000002</v>
      </c>
      <c r="E11" s="10"/>
      <c r="F11" s="10"/>
      <c r="G11" s="10">
        <f>G10*1.1</f>
        <v>0.8708700000000001</v>
      </c>
      <c r="H11" s="10"/>
      <c r="I11" s="10"/>
      <c r="J11" s="10"/>
      <c r="K11" s="10">
        <f>K10*1.1</f>
        <v>4.404400000000001</v>
      </c>
      <c r="L11" s="10"/>
      <c r="M11" s="10"/>
      <c r="N11" s="10">
        <f>N10*1.1</f>
        <v>0.34430000000000005</v>
      </c>
      <c r="O11" s="10"/>
      <c r="P11" s="10"/>
      <c r="Q11" s="10"/>
      <c r="R11" s="10">
        <f>R10*1.1</f>
        <v>2.0020000000000002</v>
      </c>
      <c r="S11" s="10"/>
      <c r="T11" s="10"/>
      <c r="U11" s="10"/>
      <c r="V11" s="10"/>
      <c r="W11" s="10"/>
      <c r="X11" s="10"/>
      <c r="Y11" s="10"/>
      <c r="Z11" s="10">
        <f>Z10*1.1</f>
        <v>0.4136</v>
      </c>
      <c r="AA11" s="10"/>
      <c r="AB11" s="10"/>
      <c r="AC11" s="10"/>
      <c r="AD11" s="10">
        <f>AD10*1.1</f>
        <v>5.28528</v>
      </c>
      <c r="AE11" s="10"/>
      <c r="AF11" s="10"/>
      <c r="AG11" s="10"/>
      <c r="AH11" s="10">
        <f>AH10*1.1</f>
        <v>356.75640000000004</v>
      </c>
      <c r="AI11" s="10"/>
      <c r="AJ11" s="10"/>
      <c r="AK11" s="10"/>
      <c r="AL11" s="10">
        <f>AL10*1.1</f>
        <v>165.16500000000002</v>
      </c>
      <c r="AM11" s="10"/>
      <c r="AN11" s="10"/>
      <c r="AO11" s="10"/>
      <c r="AP11" s="10">
        <f>AP10*1.1</f>
        <v>79.2792</v>
      </c>
      <c r="AQ11" s="10"/>
      <c r="AR11" s="10"/>
      <c r="AS11" s="10">
        <f>AS10*1.1</f>
        <v>2.2022000000000004</v>
      </c>
      <c r="AT11" s="10"/>
      <c r="AU11" s="10"/>
      <c r="AV11" s="10"/>
      <c r="AW11" s="10">
        <f>AW10*1.1</f>
        <v>792.7920000000001</v>
      </c>
      <c r="AX11" s="10"/>
      <c r="AY11" s="10"/>
      <c r="AZ11" s="10"/>
      <c r="BA11" s="10"/>
      <c r="BB11" s="10"/>
      <c r="BC11" s="7">
        <v>1.82</v>
      </c>
      <c r="BD11" s="7"/>
      <c r="BE11" s="7"/>
      <c r="BF11" s="7"/>
      <c r="BG11" s="10">
        <f>BG10*1.1</f>
        <v>1.5015</v>
      </c>
      <c r="BH11" s="10"/>
      <c r="BI11" s="10"/>
      <c r="BJ11" s="9">
        <v>0.091</v>
      </c>
      <c r="BK11" s="8"/>
      <c r="BL11" s="10">
        <f>BL10*1.1</f>
        <v>0.165</v>
      </c>
      <c r="BM11" s="10">
        <f>BM10*1.1</f>
        <v>0.165</v>
      </c>
      <c r="BN11" s="2"/>
      <c r="BO11" s="2"/>
      <c r="BP11" s="2"/>
      <c r="BQ11" s="2"/>
      <c r="BR11" s="2"/>
      <c r="BS11" s="2"/>
      <c r="BT11" s="2"/>
      <c r="BU11" s="2"/>
      <c r="BV11" s="3"/>
      <c r="BW11" s="3"/>
      <c r="BX11" s="3"/>
      <c r="BY11" s="3"/>
    </row>
    <row r="12" spans="1:77" ht="0.75" customHeight="1" hidden="1">
      <c r="A12" s="60"/>
      <c r="B12" s="61"/>
      <c r="C12" s="26"/>
      <c r="D12" s="10">
        <f>D20*0.92</f>
        <v>0.7268000000000001</v>
      </c>
      <c r="E12" s="10"/>
      <c r="F12" s="10"/>
      <c r="G12" s="10">
        <f>G20*0.92</f>
        <v>0.8004</v>
      </c>
      <c r="H12" s="10"/>
      <c r="I12" s="10"/>
      <c r="J12" s="10"/>
      <c r="K12" s="10">
        <f>K20*0.92</f>
        <v>4.048000000000001</v>
      </c>
      <c r="L12" s="10"/>
      <c r="M12" s="10"/>
      <c r="N12" s="8">
        <v>0.313</v>
      </c>
      <c r="O12" s="8"/>
      <c r="P12" s="8"/>
      <c r="Q12" s="8"/>
      <c r="R12" s="10">
        <f>0.92*R20</f>
        <v>1.84</v>
      </c>
      <c r="S12" s="10"/>
      <c r="T12" s="10"/>
      <c r="U12" s="10"/>
      <c r="V12" s="10"/>
      <c r="W12" s="10"/>
      <c r="X12" s="10"/>
      <c r="Y12" s="10"/>
      <c r="Z12" s="7">
        <v>0.376</v>
      </c>
      <c r="AA12" s="7"/>
      <c r="AB12" s="7"/>
      <c r="AC12" s="7"/>
      <c r="AD12" s="10">
        <f>0.92*AD20</f>
        <v>4.857600000000001</v>
      </c>
      <c r="AE12" s="10"/>
      <c r="AF12" s="10"/>
      <c r="AG12" s="10"/>
      <c r="AH12" s="10">
        <f>0.92*AH20</f>
        <v>327.888</v>
      </c>
      <c r="AI12" s="10"/>
      <c r="AJ12" s="10"/>
      <c r="AK12" s="10"/>
      <c r="AL12" s="10">
        <f>0.92*AL20</f>
        <v>151.8</v>
      </c>
      <c r="AM12" s="10"/>
      <c r="AN12" s="10"/>
      <c r="AO12" s="10"/>
      <c r="AP12" s="10">
        <f>0.92*AP20</f>
        <v>72.864</v>
      </c>
      <c r="AQ12" s="10"/>
      <c r="AR12" s="10"/>
      <c r="AS12" s="10">
        <f>0.92*AS20</f>
        <v>2.0240000000000005</v>
      </c>
      <c r="AT12" s="10"/>
      <c r="AU12" s="10"/>
      <c r="AV12" s="10"/>
      <c r="AW12" s="10">
        <f>0.92*AW20</f>
        <v>728.64</v>
      </c>
      <c r="AX12" s="10"/>
      <c r="AY12" s="10"/>
      <c r="AZ12" s="10"/>
      <c r="BA12" s="10"/>
      <c r="BB12" s="10"/>
      <c r="BC12" s="7">
        <v>1.84</v>
      </c>
      <c r="BD12" s="7"/>
      <c r="BE12" s="7"/>
      <c r="BF12" s="7"/>
      <c r="BG12" s="10">
        <f>0.92*BG20</f>
        <v>1.3800000000000001</v>
      </c>
      <c r="BH12" s="10"/>
      <c r="BI12" s="10"/>
      <c r="BJ12" s="9">
        <f>0.92*BJ20</f>
        <v>0.09200000000000001</v>
      </c>
      <c r="BK12" s="8"/>
      <c r="BL12" s="9">
        <v>0.15</v>
      </c>
      <c r="BM12" s="9">
        <v>0.15</v>
      </c>
      <c r="BN12" s="2"/>
      <c r="BO12" s="2"/>
      <c r="BP12" s="2"/>
      <c r="BQ12" s="2"/>
      <c r="BR12" s="2"/>
      <c r="BS12" s="2"/>
      <c r="BT12" s="2"/>
      <c r="BU12" s="2"/>
      <c r="BV12" s="3"/>
      <c r="BW12" s="3"/>
      <c r="BX12" s="3"/>
      <c r="BY12" s="3"/>
    </row>
    <row r="13" spans="1:77" ht="12" customHeight="1" hidden="1">
      <c r="A13" s="60"/>
      <c r="B13" s="61"/>
      <c r="C13" s="26"/>
      <c r="D13" s="10">
        <f>D12*1.1</f>
        <v>0.7994800000000002</v>
      </c>
      <c r="E13" s="10"/>
      <c r="F13" s="10"/>
      <c r="G13" s="10">
        <f>G12*1.1</f>
        <v>0.8804400000000001</v>
      </c>
      <c r="H13" s="10"/>
      <c r="I13" s="10"/>
      <c r="J13" s="10"/>
      <c r="K13" s="10">
        <f>K12*1.1</f>
        <v>4.452800000000002</v>
      </c>
      <c r="L13" s="10"/>
      <c r="M13" s="10"/>
      <c r="N13" s="10">
        <f>N12*1.1</f>
        <v>0.34430000000000005</v>
      </c>
      <c r="O13" s="10"/>
      <c r="P13" s="10"/>
      <c r="Q13" s="10"/>
      <c r="R13" s="10">
        <f>R12*1.1</f>
        <v>2.0240000000000005</v>
      </c>
      <c r="S13" s="10"/>
      <c r="T13" s="10"/>
      <c r="U13" s="10"/>
      <c r="V13" s="10"/>
      <c r="W13" s="10"/>
      <c r="X13" s="10"/>
      <c r="Y13" s="10"/>
      <c r="Z13" s="10">
        <f>Z12*1.1</f>
        <v>0.4136</v>
      </c>
      <c r="AA13" s="10"/>
      <c r="AB13" s="10"/>
      <c r="AC13" s="10"/>
      <c r="AD13" s="10">
        <f>AD12*1.1</f>
        <v>5.343360000000001</v>
      </c>
      <c r="AE13" s="10"/>
      <c r="AF13" s="10"/>
      <c r="AG13" s="10"/>
      <c r="AH13" s="10">
        <f>AH12*1.1</f>
        <v>360.6768</v>
      </c>
      <c r="AI13" s="10"/>
      <c r="AJ13" s="10"/>
      <c r="AK13" s="10"/>
      <c r="AL13" s="10">
        <f>AL12*1.1</f>
        <v>166.98000000000002</v>
      </c>
      <c r="AM13" s="10"/>
      <c r="AN13" s="10"/>
      <c r="AO13" s="10"/>
      <c r="AP13" s="10">
        <f>AP12*1.1</f>
        <v>80.1504</v>
      </c>
      <c r="AQ13" s="10"/>
      <c r="AR13" s="10"/>
      <c r="AS13" s="10">
        <f>AS12*1.1</f>
        <v>2.226400000000001</v>
      </c>
      <c r="AT13" s="10"/>
      <c r="AU13" s="10"/>
      <c r="AV13" s="10"/>
      <c r="AW13" s="10">
        <f>AW12*1.1</f>
        <v>801.504</v>
      </c>
      <c r="AX13" s="10"/>
      <c r="AY13" s="10"/>
      <c r="AZ13" s="10"/>
      <c r="BA13" s="10"/>
      <c r="BB13" s="10"/>
      <c r="BC13" s="7">
        <v>1.84</v>
      </c>
      <c r="BD13" s="7"/>
      <c r="BE13" s="7"/>
      <c r="BF13" s="7"/>
      <c r="BG13" s="10">
        <f>BG12*1.1</f>
        <v>1.5180000000000002</v>
      </c>
      <c r="BH13" s="10"/>
      <c r="BI13" s="10"/>
      <c r="BJ13" s="9">
        <v>0.092</v>
      </c>
      <c r="BK13" s="8"/>
      <c r="BL13" s="10">
        <f>BL12*1.1</f>
        <v>0.165</v>
      </c>
      <c r="BM13" s="10">
        <f>BM12*1.1</f>
        <v>0.165</v>
      </c>
      <c r="BN13" s="2"/>
      <c r="BO13" s="2"/>
      <c r="BP13" s="2"/>
      <c r="BQ13" s="2"/>
      <c r="BR13" s="2"/>
      <c r="BS13" s="2"/>
      <c r="BT13" s="2"/>
      <c r="BU13" s="2"/>
      <c r="BV13" s="3"/>
      <c r="BW13" s="3"/>
      <c r="BX13" s="3"/>
      <c r="BY13" s="3"/>
    </row>
    <row r="14" spans="1:77" ht="12.75" customHeight="1" hidden="1">
      <c r="A14" s="60"/>
      <c r="B14" s="61"/>
      <c r="C14" s="26"/>
      <c r="D14" s="10">
        <f>D20*0.86</f>
        <v>0.6794</v>
      </c>
      <c r="E14" s="10"/>
      <c r="F14" s="10"/>
      <c r="G14" s="10">
        <f>G20*0.86</f>
        <v>0.7482</v>
      </c>
      <c r="H14" s="10"/>
      <c r="I14" s="10"/>
      <c r="J14" s="10"/>
      <c r="K14" s="10">
        <f>K20*0.86</f>
        <v>3.7840000000000003</v>
      </c>
      <c r="L14" s="10"/>
      <c r="M14" s="10"/>
      <c r="N14" s="8">
        <v>0.313</v>
      </c>
      <c r="O14" s="8"/>
      <c r="P14" s="8"/>
      <c r="Q14" s="8"/>
      <c r="R14" s="10">
        <f>0.86*R20</f>
        <v>1.72</v>
      </c>
      <c r="S14" s="10"/>
      <c r="T14" s="10"/>
      <c r="U14" s="10"/>
      <c r="V14" s="10"/>
      <c r="W14" s="10"/>
      <c r="X14" s="10"/>
      <c r="Y14" s="10"/>
      <c r="Z14" s="7">
        <v>0.376</v>
      </c>
      <c r="AA14" s="7"/>
      <c r="AB14" s="7"/>
      <c r="AC14" s="7"/>
      <c r="AD14" s="10">
        <f>0.86*AD20</f>
        <v>4.5408</v>
      </c>
      <c r="AE14" s="10"/>
      <c r="AF14" s="10"/>
      <c r="AG14" s="10"/>
      <c r="AH14" s="10">
        <f>0.86*AH20</f>
        <v>306.50399999999996</v>
      </c>
      <c r="AI14" s="10"/>
      <c r="AJ14" s="10"/>
      <c r="AK14" s="10"/>
      <c r="AL14" s="10">
        <f>0.86*AL20</f>
        <v>141.9</v>
      </c>
      <c r="AM14" s="10"/>
      <c r="AN14" s="10"/>
      <c r="AO14" s="10"/>
      <c r="AP14" s="10">
        <f>0.86*AP20</f>
        <v>68.112</v>
      </c>
      <c r="AQ14" s="10"/>
      <c r="AR14" s="10"/>
      <c r="AS14" s="10">
        <f>0.86*AS20</f>
        <v>1.8920000000000001</v>
      </c>
      <c r="AT14" s="10"/>
      <c r="AU14" s="10"/>
      <c r="AV14" s="10"/>
      <c r="AW14" s="10">
        <f>0.86*AW20</f>
        <v>681.12</v>
      </c>
      <c r="AX14" s="10"/>
      <c r="AY14" s="10"/>
      <c r="AZ14" s="10"/>
      <c r="BA14" s="10"/>
      <c r="BB14" s="10"/>
      <c r="BC14" s="7">
        <v>1.76</v>
      </c>
      <c r="BD14" s="7"/>
      <c r="BE14" s="7"/>
      <c r="BF14" s="7"/>
      <c r="BG14" s="10">
        <f>0.86*BG20</f>
        <v>1.29</v>
      </c>
      <c r="BH14" s="10"/>
      <c r="BI14" s="10"/>
      <c r="BJ14" s="9">
        <f>0.86*BJ20</f>
        <v>0.08600000000000001</v>
      </c>
      <c r="BK14" s="8"/>
      <c r="BL14" s="9">
        <v>0.15</v>
      </c>
      <c r="BM14" s="9">
        <v>0.15</v>
      </c>
      <c r="BN14" s="2"/>
      <c r="BO14" s="2"/>
      <c r="BP14" s="2"/>
      <c r="BQ14" s="2"/>
      <c r="BR14" s="2"/>
      <c r="BS14" s="2"/>
      <c r="BT14" s="2"/>
      <c r="BU14" s="2"/>
      <c r="BV14" s="3"/>
      <c r="BW14" s="3"/>
      <c r="BX14" s="3"/>
      <c r="BY14" s="3"/>
    </row>
    <row r="15" spans="1:77" ht="12.75" customHeight="1" hidden="1">
      <c r="A15" s="60"/>
      <c r="B15" s="61"/>
      <c r="C15" s="26"/>
      <c r="D15" s="10">
        <f>D14*1.1</f>
        <v>0.7473400000000001</v>
      </c>
      <c r="E15" s="10"/>
      <c r="F15" s="10"/>
      <c r="G15" s="10">
        <f>G14*1.1</f>
        <v>0.8230200000000001</v>
      </c>
      <c r="H15" s="10"/>
      <c r="I15" s="10"/>
      <c r="J15" s="10"/>
      <c r="K15" s="10">
        <f>K14*1.1</f>
        <v>4.162400000000001</v>
      </c>
      <c r="L15" s="10"/>
      <c r="M15" s="10"/>
      <c r="N15" s="10">
        <f>N14*1.1</f>
        <v>0.34430000000000005</v>
      </c>
      <c r="O15" s="10"/>
      <c r="P15" s="10"/>
      <c r="Q15" s="10"/>
      <c r="R15" s="10">
        <f>R14*1.1</f>
        <v>1.8920000000000001</v>
      </c>
      <c r="S15" s="10"/>
      <c r="T15" s="10"/>
      <c r="U15" s="10"/>
      <c r="V15" s="10"/>
      <c r="W15" s="10"/>
      <c r="X15" s="10"/>
      <c r="Y15" s="10"/>
      <c r="Z15" s="10">
        <f>Z14*1.1</f>
        <v>0.4136</v>
      </c>
      <c r="AA15" s="10"/>
      <c r="AB15" s="10"/>
      <c r="AC15" s="10"/>
      <c r="AD15" s="10">
        <f>AD14*1.1</f>
        <v>4.99488</v>
      </c>
      <c r="AE15" s="10"/>
      <c r="AF15" s="10"/>
      <c r="AG15" s="10"/>
      <c r="AH15" s="10">
        <f>AH14*1.1</f>
        <v>337.1544</v>
      </c>
      <c r="AI15" s="10"/>
      <c r="AJ15" s="10"/>
      <c r="AK15" s="10"/>
      <c r="AL15" s="10">
        <f>AL14*1.1</f>
        <v>156.09000000000003</v>
      </c>
      <c r="AM15" s="10"/>
      <c r="AN15" s="10"/>
      <c r="AO15" s="10"/>
      <c r="AP15" s="10">
        <f>AP14*1.1</f>
        <v>74.9232</v>
      </c>
      <c r="AQ15" s="10"/>
      <c r="AR15" s="10"/>
      <c r="AS15" s="10">
        <f>AS14*1.1</f>
        <v>2.0812000000000004</v>
      </c>
      <c r="AT15" s="10"/>
      <c r="AU15" s="10"/>
      <c r="AV15" s="10"/>
      <c r="AW15" s="10">
        <f>AW14*1.1</f>
        <v>749.2320000000001</v>
      </c>
      <c r="AX15" s="10"/>
      <c r="AY15" s="10"/>
      <c r="AZ15" s="10"/>
      <c r="BA15" s="10"/>
      <c r="BB15" s="10"/>
      <c r="BC15" s="7">
        <v>1.72</v>
      </c>
      <c r="BD15" s="7"/>
      <c r="BE15" s="7"/>
      <c r="BF15" s="7"/>
      <c r="BG15" s="10">
        <f>BG14*1.1</f>
        <v>1.4190000000000003</v>
      </c>
      <c r="BH15" s="10"/>
      <c r="BI15" s="10"/>
      <c r="BJ15" s="9">
        <v>0.086</v>
      </c>
      <c r="BK15" s="8"/>
      <c r="BL15" s="10">
        <f>BL14*1.1</f>
        <v>0.165</v>
      </c>
      <c r="BM15" s="10">
        <f>BM14*1.1</f>
        <v>0.165</v>
      </c>
      <c r="BN15" s="2"/>
      <c r="BO15" s="2"/>
      <c r="BP15" s="2"/>
      <c r="BQ15" s="2"/>
      <c r="BR15" s="2"/>
      <c r="BS15" s="2"/>
      <c r="BT15" s="2"/>
      <c r="BU15" s="2"/>
      <c r="BV15" s="3"/>
      <c r="BW15" s="3"/>
      <c r="BX15" s="3"/>
      <c r="BY15" s="3"/>
    </row>
    <row r="16" spans="1:77" ht="12.75" customHeight="1" hidden="1">
      <c r="A16" s="60"/>
      <c r="B16" s="61"/>
      <c r="C16" s="26"/>
      <c r="D16" s="10">
        <f>D20*0.8</f>
        <v>0.6320000000000001</v>
      </c>
      <c r="E16" s="10"/>
      <c r="F16" s="10"/>
      <c r="G16" s="10">
        <f>G20*0.8</f>
        <v>0.6960000000000001</v>
      </c>
      <c r="H16" s="10"/>
      <c r="I16" s="10"/>
      <c r="J16" s="10"/>
      <c r="K16" s="10">
        <f>K20*0.8</f>
        <v>3.5200000000000005</v>
      </c>
      <c r="L16" s="10"/>
      <c r="M16" s="10"/>
      <c r="N16" s="8">
        <v>0.313</v>
      </c>
      <c r="O16" s="8"/>
      <c r="P16" s="8"/>
      <c r="Q16" s="8"/>
      <c r="R16" s="10">
        <f>0.8*R20</f>
        <v>1.6</v>
      </c>
      <c r="S16" s="10"/>
      <c r="T16" s="10"/>
      <c r="U16" s="10"/>
      <c r="V16" s="10"/>
      <c r="W16" s="10"/>
      <c r="X16" s="10"/>
      <c r="Y16" s="10"/>
      <c r="Z16" s="7">
        <v>0.376</v>
      </c>
      <c r="AA16" s="7"/>
      <c r="AB16" s="7"/>
      <c r="AC16" s="7"/>
      <c r="AD16" s="10">
        <f>0.8*AD20</f>
        <v>4.224</v>
      </c>
      <c r="AE16" s="10"/>
      <c r="AF16" s="10"/>
      <c r="AG16" s="10"/>
      <c r="AH16" s="10">
        <f>0.8*AH20</f>
        <v>285.12</v>
      </c>
      <c r="AI16" s="10"/>
      <c r="AJ16" s="10"/>
      <c r="AK16" s="10"/>
      <c r="AL16" s="10">
        <f>0.8*AL20</f>
        <v>132</v>
      </c>
      <c r="AM16" s="10"/>
      <c r="AN16" s="10"/>
      <c r="AO16" s="10"/>
      <c r="AP16" s="10">
        <f>0.8*AP20</f>
        <v>63.36000000000001</v>
      </c>
      <c r="AQ16" s="10"/>
      <c r="AR16" s="10"/>
      <c r="AS16" s="10">
        <f>0.8*AS20</f>
        <v>1.7600000000000002</v>
      </c>
      <c r="AT16" s="10"/>
      <c r="AU16" s="10"/>
      <c r="AV16" s="10"/>
      <c r="AW16" s="10">
        <f>0.8*AW20</f>
        <v>633.6</v>
      </c>
      <c r="AX16" s="10"/>
      <c r="AY16" s="10"/>
      <c r="AZ16" s="10"/>
      <c r="BA16" s="10"/>
      <c r="BB16" s="10"/>
      <c r="BC16" s="7">
        <v>1.2</v>
      </c>
      <c r="BD16" s="7"/>
      <c r="BE16" s="7"/>
      <c r="BF16" s="7"/>
      <c r="BG16" s="10">
        <f>0.8*BG20</f>
        <v>1.2000000000000002</v>
      </c>
      <c r="BH16" s="10"/>
      <c r="BI16" s="10"/>
      <c r="BJ16" s="9">
        <f>0.8*BJ20</f>
        <v>0.08000000000000002</v>
      </c>
      <c r="BK16" s="8"/>
      <c r="BL16" s="9">
        <v>0.15</v>
      </c>
      <c r="BM16" s="9">
        <v>0.15</v>
      </c>
      <c r="BN16" s="2"/>
      <c r="BO16" s="2"/>
      <c r="BP16" s="2"/>
      <c r="BQ16" s="2"/>
      <c r="BR16" s="2"/>
      <c r="BS16" s="2"/>
      <c r="BT16" s="2"/>
      <c r="BU16" s="2"/>
      <c r="BV16" s="3"/>
      <c r="BW16" s="3"/>
      <c r="BX16" s="3"/>
      <c r="BY16" s="3"/>
    </row>
    <row r="17" spans="1:77" ht="12.75" customHeight="1" hidden="1">
      <c r="A17" s="60"/>
      <c r="B17" s="61"/>
      <c r="C17" s="26"/>
      <c r="D17" s="10">
        <f>D16*1.1</f>
        <v>0.6952000000000002</v>
      </c>
      <c r="E17" s="10"/>
      <c r="F17" s="10"/>
      <c r="G17" s="10">
        <f>G16*1.1</f>
        <v>0.7656000000000002</v>
      </c>
      <c r="H17" s="10"/>
      <c r="I17" s="10"/>
      <c r="J17" s="10"/>
      <c r="K17" s="10">
        <f>K16*1.1</f>
        <v>3.8720000000000008</v>
      </c>
      <c r="L17" s="10"/>
      <c r="M17" s="10"/>
      <c r="N17" s="10">
        <f>N16*1.1</f>
        <v>0.34430000000000005</v>
      </c>
      <c r="O17" s="10"/>
      <c r="P17" s="10"/>
      <c r="Q17" s="10"/>
      <c r="R17" s="10">
        <f>R16*1.1</f>
        <v>1.7600000000000002</v>
      </c>
      <c r="S17" s="10"/>
      <c r="T17" s="10"/>
      <c r="U17" s="10"/>
      <c r="V17" s="10"/>
      <c r="W17" s="10"/>
      <c r="X17" s="10"/>
      <c r="Y17" s="10"/>
      <c r="Z17" s="10">
        <f>Z16*1.1</f>
        <v>0.4136</v>
      </c>
      <c r="AA17" s="10"/>
      <c r="AB17" s="10"/>
      <c r="AC17" s="10"/>
      <c r="AD17" s="10">
        <f>AD16*1.1</f>
        <v>4.646400000000001</v>
      </c>
      <c r="AE17" s="10"/>
      <c r="AF17" s="10"/>
      <c r="AG17" s="10"/>
      <c r="AH17" s="10">
        <f>AH16*1.1</f>
        <v>313.632</v>
      </c>
      <c r="AI17" s="10"/>
      <c r="AJ17" s="10"/>
      <c r="AK17" s="10"/>
      <c r="AL17" s="10">
        <f>AL16*1.1</f>
        <v>145.20000000000002</v>
      </c>
      <c r="AM17" s="10"/>
      <c r="AN17" s="10"/>
      <c r="AO17" s="10"/>
      <c r="AP17" s="10">
        <f>AP16*1.1</f>
        <v>69.69600000000001</v>
      </c>
      <c r="AQ17" s="10"/>
      <c r="AR17" s="10"/>
      <c r="AS17" s="10">
        <f>AS16*1.1</f>
        <v>1.9360000000000004</v>
      </c>
      <c r="AT17" s="10"/>
      <c r="AU17" s="10"/>
      <c r="AV17" s="10"/>
      <c r="AW17" s="10">
        <f>AW16*1.1</f>
        <v>696.96</v>
      </c>
      <c r="AX17" s="10"/>
      <c r="AY17" s="10"/>
      <c r="AZ17" s="10"/>
      <c r="BA17" s="10"/>
      <c r="BB17" s="10"/>
      <c r="BC17" s="10">
        <v>1.6</v>
      </c>
      <c r="BD17" s="10"/>
      <c r="BE17" s="10"/>
      <c r="BF17" s="10"/>
      <c r="BG17" s="10">
        <f>BG16*1.1</f>
        <v>1.3200000000000003</v>
      </c>
      <c r="BH17" s="10"/>
      <c r="BI17" s="10"/>
      <c r="BJ17" s="9">
        <v>0.08</v>
      </c>
      <c r="BK17" s="8"/>
      <c r="BL17" s="10">
        <f>BL16*1.1</f>
        <v>0.165</v>
      </c>
      <c r="BM17" s="10">
        <f>BM16*1.1</f>
        <v>0.165</v>
      </c>
      <c r="BN17" s="2"/>
      <c r="BO17" s="2"/>
      <c r="BP17" s="2"/>
      <c r="BQ17" s="2"/>
      <c r="BR17" s="2"/>
      <c r="BS17" s="2"/>
      <c r="BT17" s="2"/>
      <c r="BU17" s="2"/>
      <c r="BV17" s="3"/>
      <c r="BW17" s="3"/>
      <c r="BX17" s="3"/>
      <c r="BY17" s="3"/>
    </row>
    <row r="18" spans="1:77" ht="0.75" customHeight="1" hidden="1">
      <c r="A18" s="60"/>
      <c r="B18" s="61"/>
      <c r="C18" s="26"/>
      <c r="D18" s="10">
        <f>D20*0.88</f>
        <v>0.6952</v>
      </c>
      <c r="E18" s="10"/>
      <c r="F18" s="10"/>
      <c r="G18" s="10">
        <f>G20*0.88</f>
        <v>0.7656</v>
      </c>
      <c r="H18" s="10"/>
      <c r="I18" s="10"/>
      <c r="J18" s="10"/>
      <c r="K18" s="10">
        <f>K20*0.88</f>
        <v>3.8720000000000003</v>
      </c>
      <c r="L18" s="10"/>
      <c r="M18" s="10"/>
      <c r="N18" s="8">
        <v>0.313</v>
      </c>
      <c r="O18" s="8"/>
      <c r="P18" s="8"/>
      <c r="Q18" s="8"/>
      <c r="R18" s="10">
        <f>0.88*R20</f>
        <v>1.76</v>
      </c>
      <c r="S18" s="10"/>
      <c r="T18" s="10"/>
      <c r="U18" s="10"/>
      <c r="V18" s="10"/>
      <c r="W18" s="10"/>
      <c r="X18" s="10"/>
      <c r="Y18" s="10"/>
      <c r="Z18" s="7">
        <v>0.376</v>
      </c>
      <c r="AA18" s="7"/>
      <c r="AB18" s="7"/>
      <c r="AC18" s="7"/>
      <c r="AD18" s="10">
        <f>0.88*AD20</f>
        <v>4.6464</v>
      </c>
      <c r="AE18" s="10"/>
      <c r="AF18" s="10"/>
      <c r="AG18" s="10"/>
      <c r="AH18" s="10">
        <f>0.88*AH20</f>
        <v>313.632</v>
      </c>
      <c r="AI18" s="10"/>
      <c r="AJ18" s="10"/>
      <c r="AK18" s="10"/>
      <c r="AL18" s="10">
        <f>0.88*AL20</f>
        <v>145.2</v>
      </c>
      <c r="AM18" s="10"/>
      <c r="AN18" s="10"/>
      <c r="AO18" s="10"/>
      <c r="AP18" s="10">
        <f>0.88*AP20</f>
        <v>69.696</v>
      </c>
      <c r="AQ18" s="10"/>
      <c r="AR18" s="10"/>
      <c r="AS18" s="10">
        <f>0.88*AS20</f>
        <v>1.9360000000000002</v>
      </c>
      <c r="AT18" s="10"/>
      <c r="AU18" s="10"/>
      <c r="AV18" s="10"/>
      <c r="AW18" s="10">
        <f>0.88*AW20</f>
        <v>696.96</v>
      </c>
      <c r="AX18" s="10"/>
      <c r="AY18" s="10"/>
      <c r="AZ18" s="10"/>
      <c r="BA18" s="10"/>
      <c r="BB18" s="10"/>
      <c r="BC18" s="10">
        <v>2</v>
      </c>
      <c r="BD18" s="10"/>
      <c r="BE18" s="10"/>
      <c r="BF18" s="10"/>
      <c r="BG18" s="10">
        <f>0.88*BG20</f>
        <v>1.32</v>
      </c>
      <c r="BH18" s="10"/>
      <c r="BI18" s="10"/>
      <c r="BJ18" s="9">
        <f>0.88*BJ20</f>
        <v>0.08800000000000001</v>
      </c>
      <c r="BK18" s="8"/>
      <c r="BL18" s="9">
        <v>0.15</v>
      </c>
      <c r="BM18" s="9">
        <v>0.15</v>
      </c>
      <c r="BN18" s="2"/>
      <c r="BO18" s="2"/>
      <c r="BP18" s="2"/>
      <c r="BQ18" s="2"/>
      <c r="BR18" s="2"/>
      <c r="BS18" s="2"/>
      <c r="BT18" s="2"/>
      <c r="BU18" s="2"/>
      <c r="BV18" s="3"/>
      <c r="BW18" s="3"/>
      <c r="BX18" s="3"/>
      <c r="BY18" s="3"/>
    </row>
    <row r="19" spans="1:77" ht="12.75" customHeight="1" hidden="1">
      <c r="A19" s="60"/>
      <c r="B19" s="61"/>
      <c r="C19" s="26"/>
      <c r="D19" s="10">
        <f>D18*1.1</f>
        <v>0.7647200000000001</v>
      </c>
      <c r="E19" s="10"/>
      <c r="F19" s="10"/>
      <c r="G19" s="10">
        <f>G18*1.1</f>
        <v>0.84216</v>
      </c>
      <c r="H19" s="10"/>
      <c r="I19" s="10"/>
      <c r="J19" s="10"/>
      <c r="K19" s="10">
        <f>K18*1.1</f>
        <v>4.259200000000001</v>
      </c>
      <c r="L19" s="10"/>
      <c r="M19" s="10"/>
      <c r="N19" s="10">
        <f>N18*1.1</f>
        <v>0.34430000000000005</v>
      </c>
      <c r="O19" s="10"/>
      <c r="P19" s="10"/>
      <c r="Q19" s="10"/>
      <c r="R19" s="10">
        <f>R18*1.1</f>
        <v>1.9360000000000002</v>
      </c>
      <c r="S19" s="10"/>
      <c r="T19" s="10"/>
      <c r="U19" s="10"/>
      <c r="V19" s="10"/>
      <c r="W19" s="10"/>
      <c r="X19" s="10"/>
      <c r="Y19" s="10"/>
      <c r="Z19" s="10">
        <f>Z18*1.1</f>
        <v>0.4136</v>
      </c>
      <c r="AA19" s="10"/>
      <c r="AB19" s="10"/>
      <c r="AC19" s="10"/>
      <c r="AD19" s="10">
        <f>AD18*1.1</f>
        <v>5.11104</v>
      </c>
      <c r="AE19" s="10"/>
      <c r="AF19" s="10"/>
      <c r="AG19" s="10"/>
      <c r="AH19" s="10">
        <f>AH18*1.1</f>
        <v>344.9952</v>
      </c>
      <c r="AI19" s="10"/>
      <c r="AJ19" s="10"/>
      <c r="AK19" s="10"/>
      <c r="AL19" s="10">
        <f>AL18*1.1</f>
        <v>159.72</v>
      </c>
      <c r="AM19" s="10"/>
      <c r="AN19" s="10"/>
      <c r="AO19" s="10"/>
      <c r="AP19" s="10">
        <f>AP18*1.1</f>
        <v>76.6656</v>
      </c>
      <c r="AQ19" s="10"/>
      <c r="AR19" s="10"/>
      <c r="AS19" s="10">
        <f>AS18*1.1</f>
        <v>2.1296000000000004</v>
      </c>
      <c r="AT19" s="10"/>
      <c r="AU19" s="10"/>
      <c r="AV19" s="10"/>
      <c r="AW19" s="10">
        <f>AW18*1.1</f>
        <v>766.6560000000001</v>
      </c>
      <c r="AX19" s="10"/>
      <c r="AY19" s="10"/>
      <c r="AZ19" s="10"/>
      <c r="BA19" s="10"/>
      <c r="BB19" s="10"/>
      <c r="BC19" s="10">
        <v>1.76</v>
      </c>
      <c r="BD19" s="10"/>
      <c r="BE19" s="10"/>
      <c r="BF19" s="10"/>
      <c r="BG19" s="10">
        <f>BG18*1.1</f>
        <v>1.4520000000000002</v>
      </c>
      <c r="BH19" s="10"/>
      <c r="BI19" s="10"/>
      <c r="BJ19" s="9">
        <v>0.06</v>
      </c>
      <c r="BK19" s="8"/>
      <c r="BL19" s="10">
        <f>BL18*1.1</f>
        <v>0.165</v>
      </c>
      <c r="BM19" s="10">
        <f>BM18*1.1</f>
        <v>0.165</v>
      </c>
      <c r="BN19" s="2"/>
      <c r="BO19" s="2"/>
      <c r="BP19" s="2"/>
      <c r="BQ19" s="2"/>
      <c r="BR19" s="2"/>
      <c r="BS19" s="2"/>
      <c r="BT19" s="2"/>
      <c r="BU19" s="2"/>
      <c r="BV19" s="3"/>
      <c r="BW19" s="3"/>
      <c r="BX19" s="3"/>
      <c r="BY19" s="3"/>
    </row>
    <row r="20" spans="1:77" ht="12.75" customHeight="1" hidden="1">
      <c r="A20" s="60"/>
      <c r="B20" s="61"/>
      <c r="C20" s="26"/>
      <c r="D20" s="10">
        <v>0.79</v>
      </c>
      <c r="E20" s="10"/>
      <c r="F20" s="10"/>
      <c r="G20" s="10">
        <v>0.87</v>
      </c>
      <c r="H20" s="10"/>
      <c r="I20" s="10"/>
      <c r="J20" s="10"/>
      <c r="K20" s="10">
        <v>4.4</v>
      </c>
      <c r="L20" s="10"/>
      <c r="M20" s="10"/>
      <c r="N20" s="8">
        <v>0.313</v>
      </c>
      <c r="O20" s="8"/>
      <c r="P20" s="8"/>
      <c r="Q20" s="8"/>
      <c r="R20" s="10">
        <v>2</v>
      </c>
      <c r="S20" s="10"/>
      <c r="T20" s="10"/>
      <c r="U20" s="10"/>
      <c r="V20" s="10"/>
      <c r="W20" s="10"/>
      <c r="X20" s="10"/>
      <c r="Y20" s="10"/>
      <c r="Z20" s="7">
        <v>0.376</v>
      </c>
      <c r="AA20" s="7"/>
      <c r="AB20" s="7"/>
      <c r="AC20" s="7"/>
      <c r="AD20" s="10">
        <v>5.28</v>
      </c>
      <c r="AE20" s="10"/>
      <c r="AF20" s="10"/>
      <c r="AG20" s="10"/>
      <c r="AH20" s="10">
        <v>356.4</v>
      </c>
      <c r="AI20" s="10"/>
      <c r="AJ20" s="10"/>
      <c r="AK20" s="10"/>
      <c r="AL20" s="10">
        <v>165</v>
      </c>
      <c r="AM20" s="10"/>
      <c r="AN20" s="10"/>
      <c r="AO20" s="10"/>
      <c r="AP20" s="10">
        <v>79.2</v>
      </c>
      <c r="AQ20" s="10"/>
      <c r="AR20" s="10"/>
      <c r="AS20" s="10">
        <v>2.2</v>
      </c>
      <c r="AT20" s="10"/>
      <c r="AU20" s="10"/>
      <c r="AV20" s="10"/>
      <c r="AW20" s="10">
        <v>792</v>
      </c>
      <c r="AX20" s="10"/>
      <c r="AY20" s="10"/>
      <c r="AZ20" s="10"/>
      <c r="BA20" s="10"/>
      <c r="BB20" s="10"/>
      <c r="BC20" s="10">
        <v>0.23</v>
      </c>
      <c r="BD20" s="10"/>
      <c r="BE20" s="10"/>
      <c r="BF20" s="10"/>
      <c r="BG20" s="10">
        <v>1.5</v>
      </c>
      <c r="BH20" s="10"/>
      <c r="BI20" s="10"/>
      <c r="BJ20" s="9">
        <v>0.1</v>
      </c>
      <c r="BK20" s="8"/>
      <c r="BL20" s="9">
        <v>0.15</v>
      </c>
      <c r="BM20" s="9">
        <v>0.15</v>
      </c>
      <c r="BN20" s="2"/>
      <c r="BO20" s="2"/>
      <c r="BP20" s="2"/>
      <c r="BQ20" s="2"/>
      <c r="BR20" s="2"/>
      <c r="BS20" s="2"/>
      <c r="BT20" s="2"/>
      <c r="BU20" s="2"/>
      <c r="BV20" s="3"/>
      <c r="BW20" s="3"/>
      <c r="BX20" s="3"/>
      <c r="BY20" s="3"/>
    </row>
    <row r="21" spans="1:77" ht="12.75" customHeight="1" hidden="1">
      <c r="A21" s="60"/>
      <c r="B21" s="61"/>
      <c r="C21" s="26"/>
      <c r="D21" s="10">
        <f>D20*1.1</f>
        <v>0.8690000000000001</v>
      </c>
      <c r="E21" s="10"/>
      <c r="F21" s="10"/>
      <c r="G21" s="10">
        <f>G20*1.1</f>
        <v>0.9570000000000001</v>
      </c>
      <c r="H21" s="10"/>
      <c r="I21" s="10"/>
      <c r="J21" s="10"/>
      <c r="K21" s="10">
        <f>K20*1.1</f>
        <v>4.840000000000001</v>
      </c>
      <c r="L21" s="10"/>
      <c r="M21" s="10"/>
      <c r="N21" s="10">
        <f>N20*1.1</f>
        <v>0.34430000000000005</v>
      </c>
      <c r="O21" s="10"/>
      <c r="P21" s="10"/>
      <c r="Q21" s="10"/>
      <c r="R21" s="10">
        <f>R20*1.1</f>
        <v>2.2</v>
      </c>
      <c r="S21" s="10"/>
      <c r="T21" s="10"/>
      <c r="U21" s="10"/>
      <c r="V21" s="10"/>
      <c r="W21" s="10"/>
      <c r="X21" s="10"/>
      <c r="Y21" s="10"/>
      <c r="Z21" s="10">
        <f>Z20*1.1</f>
        <v>0.4136</v>
      </c>
      <c r="AA21" s="10"/>
      <c r="AB21" s="10"/>
      <c r="AC21" s="10"/>
      <c r="AD21" s="10">
        <f>AD20*1.1</f>
        <v>5.808000000000001</v>
      </c>
      <c r="AE21" s="10"/>
      <c r="AF21" s="10"/>
      <c r="AG21" s="10"/>
      <c r="AH21" s="10">
        <f>AH20*1.1</f>
        <v>392.04</v>
      </c>
      <c r="AI21" s="10"/>
      <c r="AJ21" s="10"/>
      <c r="AK21" s="10"/>
      <c r="AL21" s="10">
        <f>AL20*1.1</f>
        <v>181.50000000000003</v>
      </c>
      <c r="AM21" s="10"/>
      <c r="AN21" s="10"/>
      <c r="AO21" s="10"/>
      <c r="AP21" s="10">
        <f>AP20*1.1</f>
        <v>87.12</v>
      </c>
      <c r="AQ21" s="10"/>
      <c r="AR21" s="10"/>
      <c r="AS21" s="10">
        <f>AS20*1.1</f>
        <v>2.4200000000000004</v>
      </c>
      <c r="AT21" s="10"/>
      <c r="AU21" s="10"/>
      <c r="AV21" s="10"/>
      <c r="AW21" s="10">
        <f>AW20*1.1</f>
        <v>871.2</v>
      </c>
      <c r="AX21" s="10"/>
      <c r="AY21" s="10"/>
      <c r="AZ21" s="10"/>
      <c r="BA21" s="10"/>
      <c r="BB21" s="10"/>
      <c r="BC21" s="10">
        <v>2</v>
      </c>
      <c r="BD21" s="10"/>
      <c r="BE21" s="10"/>
      <c r="BF21" s="10"/>
      <c r="BG21" s="10">
        <f>BG20*1.1</f>
        <v>1.6500000000000001</v>
      </c>
      <c r="BH21" s="10"/>
      <c r="BI21" s="10"/>
      <c r="BJ21" s="9">
        <v>0.1</v>
      </c>
      <c r="BK21" s="8"/>
      <c r="BL21" s="10">
        <f>BL20*1.1</f>
        <v>0.165</v>
      </c>
      <c r="BM21" s="10">
        <f>BM20*1.1</f>
        <v>0.165</v>
      </c>
      <c r="BN21" s="2"/>
      <c r="BO21" s="2"/>
      <c r="BP21" s="2"/>
      <c r="BQ21" s="2"/>
      <c r="BR21" s="2"/>
      <c r="BS21" s="2"/>
      <c r="BT21" s="2"/>
      <c r="BU21" s="2"/>
      <c r="BV21" s="3"/>
      <c r="BW21" s="3"/>
      <c r="BX21" s="3"/>
      <c r="BY21" s="3"/>
    </row>
    <row r="22" spans="1:77" ht="12.75" customHeight="1" hidden="1">
      <c r="A22" s="60"/>
      <c r="B22" s="61"/>
      <c r="C22" s="26"/>
      <c r="D22" s="10">
        <v>0.2</v>
      </c>
      <c r="E22" s="10"/>
      <c r="F22" s="10"/>
      <c r="G22" s="10">
        <v>0.44</v>
      </c>
      <c r="H22" s="10"/>
      <c r="I22" s="10"/>
      <c r="J22" s="10"/>
      <c r="K22" s="10">
        <v>2.2</v>
      </c>
      <c r="L22" s="10"/>
      <c r="M22" s="10"/>
      <c r="N22" s="8">
        <v>0.313</v>
      </c>
      <c r="O22" s="8"/>
      <c r="P22" s="8"/>
      <c r="Q22" s="8"/>
      <c r="R22" s="10">
        <v>1</v>
      </c>
      <c r="S22" s="10"/>
      <c r="T22" s="10"/>
      <c r="U22" s="10"/>
      <c r="V22" s="10"/>
      <c r="W22" s="10"/>
      <c r="X22" s="10"/>
      <c r="Y22" s="10"/>
      <c r="Z22" s="10">
        <v>0.3</v>
      </c>
      <c r="AA22" s="10"/>
      <c r="AB22" s="10"/>
      <c r="AC22" s="10"/>
      <c r="AD22" s="10">
        <v>3.74</v>
      </c>
      <c r="AE22" s="10"/>
      <c r="AF22" s="10"/>
      <c r="AG22" s="10"/>
      <c r="AH22" s="10">
        <v>178.2</v>
      </c>
      <c r="AI22" s="10"/>
      <c r="AJ22" s="10"/>
      <c r="AK22" s="10"/>
      <c r="AL22" s="10">
        <v>82.5</v>
      </c>
      <c r="AM22" s="10"/>
      <c r="AN22" s="10"/>
      <c r="AO22" s="10"/>
      <c r="AP22" s="10">
        <v>39.6</v>
      </c>
      <c r="AQ22" s="10"/>
      <c r="AR22" s="10"/>
      <c r="AS22" s="10">
        <v>1.2</v>
      </c>
      <c r="AT22" s="10"/>
      <c r="AU22" s="10"/>
      <c r="AV22" s="10"/>
      <c r="AW22" s="10">
        <v>396</v>
      </c>
      <c r="AX22" s="10"/>
      <c r="AY22" s="10"/>
      <c r="AZ22" s="10"/>
      <c r="BA22" s="10"/>
      <c r="BB22" s="10"/>
      <c r="BC22" s="10">
        <v>0.15</v>
      </c>
      <c r="BD22" s="10"/>
      <c r="BE22" s="10"/>
      <c r="BF22" s="10"/>
      <c r="BG22" s="10">
        <v>1.1</v>
      </c>
      <c r="BH22" s="10"/>
      <c r="BI22" s="10"/>
      <c r="BJ22" s="9">
        <v>0.06</v>
      </c>
      <c r="BK22" s="8"/>
      <c r="BL22" s="9">
        <v>0.15</v>
      </c>
      <c r="BM22" s="9">
        <v>0.15</v>
      </c>
      <c r="BN22" s="2"/>
      <c r="BO22" s="2"/>
      <c r="BP22" s="2"/>
      <c r="BQ22" s="2"/>
      <c r="BR22" s="2"/>
      <c r="BS22" s="2"/>
      <c r="BT22" s="2"/>
      <c r="BU22" s="2"/>
      <c r="BV22" s="3"/>
      <c r="BW22" s="3"/>
      <c r="BX22" s="3"/>
      <c r="BY22" s="3"/>
    </row>
    <row r="23" spans="1:77" ht="12.75">
      <c r="A23" s="52"/>
      <c r="B23" s="53"/>
      <c r="C23" s="31">
        <f>D23*1.1</f>
        <v>0.9460000000000001</v>
      </c>
      <c r="D23" s="10">
        <v>0.86</v>
      </c>
      <c r="E23" s="10">
        <f>C23*1.15</f>
        <v>1.0879</v>
      </c>
      <c r="F23" s="10">
        <f>G23*1.1</f>
        <v>1.045</v>
      </c>
      <c r="G23" s="10">
        <v>0.95</v>
      </c>
      <c r="H23" s="10">
        <f>F23*1.15</f>
        <v>1.2017499999999999</v>
      </c>
      <c r="I23" s="10">
        <f>T23*1.15</f>
        <v>287.5</v>
      </c>
      <c r="J23" s="10">
        <f>K23*1.1</f>
        <v>5.247</v>
      </c>
      <c r="K23" s="10">
        <v>4.77</v>
      </c>
      <c r="L23" s="10">
        <f>J23*1.15</f>
        <v>6.03405</v>
      </c>
      <c r="M23" s="10">
        <f>N23*1.1</f>
        <v>0.8800000000000001</v>
      </c>
      <c r="N23" s="8">
        <v>0.8</v>
      </c>
      <c r="O23" s="7">
        <f>M23*1.15</f>
        <v>1.012</v>
      </c>
      <c r="P23" s="7">
        <f>Q23*1.1</f>
        <v>2.387</v>
      </c>
      <c r="Q23" s="10">
        <v>2.17</v>
      </c>
      <c r="R23" s="10">
        <v>2.17</v>
      </c>
      <c r="S23" s="10">
        <v>2.88</v>
      </c>
      <c r="T23" s="10">
        <v>250</v>
      </c>
      <c r="U23" s="10">
        <f>T23*1.15</f>
        <v>287.5</v>
      </c>
      <c r="V23" s="10">
        <f>P23</f>
        <v>2.387</v>
      </c>
      <c r="W23" s="10">
        <f>V23*1.15</f>
        <v>2.74505</v>
      </c>
      <c r="X23" s="10">
        <f>Y23*1.1</f>
        <v>0.517</v>
      </c>
      <c r="Y23" s="10">
        <v>0.47</v>
      </c>
      <c r="Z23" s="10">
        <f>Z21*1.14</f>
        <v>0.471504</v>
      </c>
      <c r="AA23" s="10">
        <f>X23*1.15</f>
        <v>0.59455</v>
      </c>
      <c r="AB23" s="10">
        <f>AC23*1.1</f>
        <v>8.833</v>
      </c>
      <c r="AC23" s="10">
        <v>8.03</v>
      </c>
      <c r="AD23" s="10">
        <v>8.03</v>
      </c>
      <c r="AE23" s="10">
        <f>AB23*1.15</f>
        <v>10.15795</v>
      </c>
      <c r="AF23" s="10">
        <f>AG23*1.1</f>
        <v>425.6120000000001</v>
      </c>
      <c r="AG23" s="10">
        <v>386.92</v>
      </c>
      <c r="AH23" s="10">
        <v>386.92</v>
      </c>
      <c r="AI23" s="10">
        <f>AF23*1.15</f>
        <v>489.45380000000006</v>
      </c>
      <c r="AJ23" s="10">
        <f>AK23*1.1</f>
        <v>197.043</v>
      </c>
      <c r="AK23" s="10">
        <v>179.13</v>
      </c>
      <c r="AL23" s="10">
        <v>179.13</v>
      </c>
      <c r="AM23" s="10">
        <f>AJ23*1.15</f>
        <v>226.59945</v>
      </c>
      <c r="AN23" s="10">
        <f>AO23*1.1</f>
        <v>83.831</v>
      </c>
      <c r="AO23" s="10">
        <v>76.21</v>
      </c>
      <c r="AP23" s="10">
        <v>76.21</v>
      </c>
      <c r="AQ23" s="10">
        <f>AN23*1.15</f>
        <v>96.40565</v>
      </c>
      <c r="AR23" s="10">
        <f>AS23*1.1</f>
        <v>13.200000000000001</v>
      </c>
      <c r="AS23" s="10">
        <v>12</v>
      </c>
      <c r="AT23" s="10">
        <f>AR23*1.15</f>
        <v>15.18</v>
      </c>
      <c r="AU23" s="10">
        <f>AV23*1.1</f>
        <v>838.2880000000001</v>
      </c>
      <c r="AV23" s="10">
        <v>762.08</v>
      </c>
      <c r="AW23" s="10">
        <f>AW21*1.14</f>
        <v>993.168</v>
      </c>
      <c r="AX23" s="10"/>
      <c r="AY23" s="10">
        <f>AU23*1.15</f>
        <v>964.0312</v>
      </c>
      <c r="AZ23" s="10">
        <f>AY23*1.15</f>
        <v>1108.6358799999998</v>
      </c>
      <c r="BA23" s="10">
        <f>BB23*1.1</f>
        <v>2.508</v>
      </c>
      <c r="BB23" s="10">
        <f>2*1.14</f>
        <v>2.28</v>
      </c>
      <c r="BC23" s="10">
        <f>2*1.14</f>
        <v>2.28</v>
      </c>
      <c r="BD23" s="10"/>
      <c r="BE23" s="10">
        <f>BF23*1.1</f>
        <v>2.8600000000000003</v>
      </c>
      <c r="BF23" s="10">
        <v>2.6</v>
      </c>
      <c r="BG23" s="10">
        <v>2.6</v>
      </c>
      <c r="BH23" s="10">
        <f>BE23*1.15</f>
        <v>3.289</v>
      </c>
      <c r="BI23" s="10">
        <v>4.5</v>
      </c>
      <c r="BJ23" s="9">
        <v>0.37</v>
      </c>
      <c r="BK23" s="9">
        <v>0.33</v>
      </c>
      <c r="BL23" s="9">
        <v>0.33</v>
      </c>
      <c r="BM23" s="9">
        <v>0.33</v>
      </c>
      <c r="BN23" s="2"/>
      <c r="BO23" s="2"/>
      <c r="BP23" s="2"/>
      <c r="BQ23" s="2"/>
      <c r="BR23" s="2"/>
      <c r="BS23" s="2"/>
      <c r="BT23" s="2"/>
      <c r="BU23" s="2"/>
      <c r="BV23" s="3"/>
      <c r="BW23" s="3"/>
      <c r="BX23" s="3"/>
      <c r="BY23" s="3"/>
    </row>
    <row r="24" spans="1:77" ht="12.75">
      <c r="A24" s="52" t="s">
        <v>38</v>
      </c>
      <c r="B24" s="53"/>
      <c r="C24" s="31">
        <f aca="true" t="shared" si="0" ref="C24:C87">D24*1.1</f>
        <v>0.275</v>
      </c>
      <c r="D24" s="10">
        <v>0.25</v>
      </c>
      <c r="E24" s="10">
        <f aca="true" t="shared" si="1" ref="E24:E87">C24*1.15</f>
        <v>0.31625</v>
      </c>
      <c r="F24" s="10">
        <f aca="true" t="shared" si="2" ref="F24:F87">G24*1.1</f>
        <v>0.6050000000000001</v>
      </c>
      <c r="G24" s="10">
        <v>0.55</v>
      </c>
      <c r="H24" s="10">
        <f aca="true" t="shared" si="3" ref="H24:H87">F24*1.15</f>
        <v>0.6957500000000001</v>
      </c>
      <c r="I24" s="10">
        <f aca="true" t="shared" si="4" ref="I24:I87">T24*1.15</f>
        <v>287.5</v>
      </c>
      <c r="J24" s="10">
        <f aca="true" t="shared" si="5" ref="J24:J87">K24*1.1</f>
        <v>3.058</v>
      </c>
      <c r="K24" s="10">
        <v>2.78</v>
      </c>
      <c r="L24" s="10">
        <f aca="true" t="shared" si="6" ref="L24:L87">J24*1.15</f>
        <v>3.5166999999999997</v>
      </c>
      <c r="M24" s="10">
        <f aca="true" t="shared" si="7" ref="M24:M87">N24*1.1</f>
        <v>0.44000000000000006</v>
      </c>
      <c r="N24" s="10">
        <v>0.4</v>
      </c>
      <c r="O24" s="7">
        <f aca="true" t="shared" si="8" ref="O24:O87">M24*1.15</f>
        <v>0.506</v>
      </c>
      <c r="P24" s="7">
        <f aca="true" t="shared" si="9" ref="P24:P87">Q24*1.1</f>
        <v>1.375</v>
      </c>
      <c r="Q24" s="10">
        <v>1.25</v>
      </c>
      <c r="R24" s="10">
        <v>1.25</v>
      </c>
      <c r="S24" s="10">
        <f aca="true" t="shared" si="10" ref="S24:S36">P24*1.15</f>
        <v>1.5812499999999998</v>
      </c>
      <c r="T24" s="10">
        <v>250</v>
      </c>
      <c r="U24" s="10">
        <f aca="true" t="shared" si="11" ref="U24:U87">T24*1.15</f>
        <v>287.5</v>
      </c>
      <c r="V24" s="10">
        <f aca="true" t="shared" si="12" ref="V24:V87">P24</f>
        <v>1.375</v>
      </c>
      <c r="W24" s="10">
        <f aca="true" t="shared" si="13" ref="W24:W87">V24*1.15</f>
        <v>1.5812499999999998</v>
      </c>
      <c r="X24" s="10">
        <f aca="true" t="shared" si="14" ref="X24:X87">Y24*1.1</f>
        <v>0.41800000000000004</v>
      </c>
      <c r="Y24" s="10">
        <v>0.38</v>
      </c>
      <c r="Z24" s="10">
        <v>0.38</v>
      </c>
      <c r="AA24" s="10">
        <f aca="true" t="shared" si="15" ref="AA24:AA87">X24*1.15</f>
        <v>0.4807</v>
      </c>
      <c r="AB24" s="10">
        <f aca="true" t="shared" si="16" ref="AB24:AB87">AC24*1.1</f>
        <v>5.148</v>
      </c>
      <c r="AC24" s="10">
        <v>4.68</v>
      </c>
      <c r="AD24" s="10">
        <v>4.68</v>
      </c>
      <c r="AE24" s="10">
        <f aca="true" t="shared" si="17" ref="AE24:AE87">AB24*1.15</f>
        <v>5.9201999999999995</v>
      </c>
      <c r="AF24" s="10">
        <f aca="true" t="shared" si="18" ref="AF24:AF87">AG24*1.1</f>
        <v>245.80600000000004</v>
      </c>
      <c r="AG24" s="10">
        <v>223.46</v>
      </c>
      <c r="AH24" s="10">
        <v>223.46</v>
      </c>
      <c r="AI24" s="10">
        <f aca="true" t="shared" si="19" ref="AI24:AI87">AF24*1.15</f>
        <v>282.67690000000005</v>
      </c>
      <c r="AJ24" s="10">
        <f aca="true" t="shared" si="20" ref="AJ24:AJ87">AK24*1.1</f>
        <v>113.79500000000002</v>
      </c>
      <c r="AK24" s="10">
        <v>103.45</v>
      </c>
      <c r="AL24" s="10">
        <v>103.45</v>
      </c>
      <c r="AM24" s="10">
        <f aca="true" t="shared" si="21" ref="AM24:AM87">AJ24*1.15</f>
        <v>130.86425</v>
      </c>
      <c r="AN24" s="10">
        <f aca="true" t="shared" si="22" ref="AN24:AN87">AO24*1.1</f>
        <v>54.626</v>
      </c>
      <c r="AO24" s="10">
        <v>49.66</v>
      </c>
      <c r="AP24" s="10">
        <v>49.66</v>
      </c>
      <c r="AQ24" s="10">
        <f aca="true" t="shared" si="23" ref="AQ24:AQ87">AN24*1.15</f>
        <v>62.81989999999999</v>
      </c>
      <c r="AR24" s="10">
        <f aca="true" t="shared" si="24" ref="AR24:AR87">AS24*1.1</f>
        <v>6.6000000000000005</v>
      </c>
      <c r="AS24" s="7">
        <v>6</v>
      </c>
      <c r="AT24" s="10">
        <f aca="true" t="shared" si="25" ref="AT24:AT87">AR24*1.15</f>
        <v>7.59</v>
      </c>
      <c r="AU24" s="10">
        <f aca="true" t="shared" si="26" ref="AU24:AU87">AV24*1.1</f>
        <v>546.238</v>
      </c>
      <c r="AV24" s="10">
        <v>496.58</v>
      </c>
      <c r="AW24" s="10">
        <v>496.58</v>
      </c>
      <c r="AX24" s="10"/>
      <c r="AY24" s="10">
        <f aca="true" t="shared" si="27" ref="AY24:AY87">AU24*1.15</f>
        <v>628.1737</v>
      </c>
      <c r="AZ24" s="10">
        <f aca="true" t="shared" si="28" ref="AZ24:AZ87">AY24*1.15</f>
        <v>722.399755</v>
      </c>
      <c r="BA24" s="10">
        <f aca="true" t="shared" si="29" ref="BA24:BA87">BB24*1.1</f>
        <v>1.32</v>
      </c>
      <c r="BB24" s="10">
        <v>1.2</v>
      </c>
      <c r="BC24" s="10">
        <v>1.2</v>
      </c>
      <c r="BD24" s="10"/>
      <c r="BE24" s="10">
        <f aca="true" t="shared" si="30" ref="BE24:BE87">BF24*1.1</f>
        <v>0.5016</v>
      </c>
      <c r="BF24" s="10">
        <f aca="true" t="shared" si="31" ref="BF24:BF41">N24*1.14</f>
        <v>0.45599999999999996</v>
      </c>
      <c r="BG24" s="10">
        <f aca="true" t="shared" si="32" ref="BG24:BG41">R24*1.14</f>
        <v>1.4249999999999998</v>
      </c>
      <c r="BH24" s="10">
        <f aca="true" t="shared" si="33" ref="BH24:BH87">BE24*1.15</f>
        <v>0.57684</v>
      </c>
      <c r="BI24" s="10">
        <v>4.5</v>
      </c>
      <c r="BJ24" s="9">
        <v>0.11</v>
      </c>
      <c r="BK24" s="9">
        <v>0.19</v>
      </c>
      <c r="BL24" s="10">
        <v>0.19</v>
      </c>
      <c r="BM24" s="9">
        <v>0.19</v>
      </c>
      <c r="BN24" s="2"/>
      <c r="BO24" s="2"/>
      <c r="BP24" s="2"/>
      <c r="BQ24" s="2"/>
      <c r="BR24" s="2"/>
      <c r="BS24" s="2"/>
      <c r="BT24" s="2"/>
      <c r="BU24" s="2"/>
      <c r="BV24" s="3"/>
      <c r="BW24" s="3"/>
      <c r="BX24" s="3"/>
      <c r="BY24" s="3"/>
    </row>
    <row r="25" spans="1:77" ht="12.75" hidden="1">
      <c r="A25" s="50" t="s">
        <v>39</v>
      </c>
      <c r="B25" s="51"/>
      <c r="C25" s="31">
        <f t="shared" si="0"/>
        <v>0.22000000000000003</v>
      </c>
      <c r="D25" s="10">
        <v>0.2</v>
      </c>
      <c r="E25" s="10">
        <f t="shared" si="1"/>
        <v>0.253</v>
      </c>
      <c r="F25" s="10">
        <f t="shared" si="2"/>
        <v>0.22000000000000003</v>
      </c>
      <c r="G25" s="10">
        <v>0.2</v>
      </c>
      <c r="H25" s="10">
        <f t="shared" si="3"/>
        <v>0.253</v>
      </c>
      <c r="I25" s="10">
        <f t="shared" si="4"/>
        <v>287.5</v>
      </c>
      <c r="J25" s="10">
        <f t="shared" si="5"/>
        <v>1.2100000000000002</v>
      </c>
      <c r="K25" s="10">
        <v>1.1</v>
      </c>
      <c r="L25" s="10">
        <f t="shared" si="6"/>
        <v>1.3915000000000002</v>
      </c>
      <c r="M25" s="10">
        <f t="shared" si="7"/>
        <v>0.44000000000000006</v>
      </c>
      <c r="N25" s="10">
        <v>0.4</v>
      </c>
      <c r="O25" s="7">
        <f t="shared" si="8"/>
        <v>0.506</v>
      </c>
      <c r="P25" s="7">
        <f t="shared" si="9"/>
        <v>0</v>
      </c>
      <c r="Q25" s="10">
        <f>0.34*Q22</f>
        <v>0</v>
      </c>
      <c r="R25" s="10">
        <f>0.34*R22</f>
        <v>0.34</v>
      </c>
      <c r="S25" s="10">
        <f t="shared" si="10"/>
        <v>0</v>
      </c>
      <c r="T25" s="10">
        <v>250</v>
      </c>
      <c r="U25" s="10">
        <f t="shared" si="11"/>
        <v>287.5</v>
      </c>
      <c r="V25" s="10">
        <f t="shared" si="12"/>
        <v>0</v>
      </c>
      <c r="W25" s="10">
        <f t="shared" si="13"/>
        <v>0</v>
      </c>
      <c r="X25" s="10">
        <f t="shared" si="14"/>
        <v>0</v>
      </c>
      <c r="Y25" s="10">
        <f>0.34*Y22</f>
        <v>0</v>
      </c>
      <c r="Z25" s="10">
        <f>0.34*Z22</f>
        <v>0.10200000000000001</v>
      </c>
      <c r="AA25" s="10">
        <f t="shared" si="15"/>
        <v>0</v>
      </c>
      <c r="AB25" s="10">
        <f t="shared" si="16"/>
        <v>0</v>
      </c>
      <c r="AC25" s="10">
        <f>0.34*AC22</f>
        <v>0</v>
      </c>
      <c r="AD25" s="10">
        <f>0.34*AD22</f>
        <v>1.2716</v>
      </c>
      <c r="AE25" s="10">
        <f t="shared" si="17"/>
        <v>0</v>
      </c>
      <c r="AF25" s="10">
        <f t="shared" si="18"/>
        <v>0</v>
      </c>
      <c r="AG25" s="10">
        <f>0.34*AG22</f>
        <v>0</v>
      </c>
      <c r="AH25" s="10">
        <f>0.34*AH22</f>
        <v>60.588</v>
      </c>
      <c r="AI25" s="10">
        <f t="shared" si="19"/>
        <v>0</v>
      </c>
      <c r="AJ25" s="10">
        <f t="shared" si="20"/>
        <v>0</v>
      </c>
      <c r="AK25" s="10">
        <f>0.34*AK22</f>
        <v>0</v>
      </c>
      <c r="AL25" s="10">
        <f>0.34*AL22</f>
        <v>28.05</v>
      </c>
      <c r="AM25" s="10">
        <f t="shared" si="21"/>
        <v>0</v>
      </c>
      <c r="AN25" s="10">
        <f t="shared" si="22"/>
        <v>0</v>
      </c>
      <c r="AO25" s="10">
        <f>0.34*AO22</f>
        <v>0</v>
      </c>
      <c r="AP25" s="10">
        <f>0.34*AP22</f>
        <v>13.464000000000002</v>
      </c>
      <c r="AQ25" s="10">
        <f t="shared" si="23"/>
        <v>0</v>
      </c>
      <c r="AR25" s="10">
        <f t="shared" si="24"/>
        <v>0</v>
      </c>
      <c r="AS25" s="7"/>
      <c r="AT25" s="10">
        <f t="shared" si="25"/>
        <v>0</v>
      </c>
      <c r="AU25" s="10">
        <f t="shared" si="26"/>
        <v>0</v>
      </c>
      <c r="AV25" s="10">
        <f>0.34*AV22</f>
        <v>0</v>
      </c>
      <c r="AW25" s="10">
        <f>0.34*AW22</f>
        <v>134.64000000000001</v>
      </c>
      <c r="AX25" s="10"/>
      <c r="AY25" s="10">
        <f t="shared" si="27"/>
        <v>0</v>
      </c>
      <c r="AZ25" s="10">
        <f t="shared" si="28"/>
        <v>0</v>
      </c>
      <c r="BA25" s="10">
        <f t="shared" si="29"/>
        <v>0.33</v>
      </c>
      <c r="BB25" s="10">
        <v>0.3</v>
      </c>
      <c r="BC25" s="10">
        <v>0.3</v>
      </c>
      <c r="BD25" s="10"/>
      <c r="BE25" s="10">
        <f t="shared" si="30"/>
        <v>0.5016</v>
      </c>
      <c r="BF25" s="10">
        <f t="shared" si="31"/>
        <v>0.45599999999999996</v>
      </c>
      <c r="BG25" s="10">
        <f t="shared" si="32"/>
        <v>0.3876</v>
      </c>
      <c r="BH25" s="10">
        <f t="shared" si="33"/>
        <v>0.57684</v>
      </c>
      <c r="BI25" s="10">
        <v>4.5</v>
      </c>
      <c r="BJ25" s="9">
        <f>0.34*BJ22</f>
        <v>0.0204</v>
      </c>
      <c r="BK25" s="9">
        <f>BM25/1.14</f>
        <v>0.044736842105263165</v>
      </c>
      <c r="BL25" s="9">
        <f>0.34*BL22</f>
        <v>0.051000000000000004</v>
      </c>
      <c r="BM25" s="9">
        <f>0.34*BM22</f>
        <v>0.051000000000000004</v>
      </c>
      <c r="BN25" s="2"/>
      <c r="BO25" s="2"/>
      <c r="BP25" s="2"/>
      <c r="BQ25" s="2"/>
      <c r="BR25" s="2"/>
      <c r="BS25" s="2"/>
      <c r="BT25" s="2"/>
      <c r="BU25" s="2"/>
      <c r="BV25" s="3"/>
      <c r="BW25" s="3"/>
      <c r="BX25" s="3"/>
      <c r="BY25" s="3"/>
    </row>
    <row r="26" spans="1:77" ht="11.25" customHeight="1">
      <c r="A26" s="52"/>
      <c r="B26" s="53"/>
      <c r="C26" s="31">
        <f t="shared" si="0"/>
        <v>0.275</v>
      </c>
      <c r="D26" s="10">
        <v>0.25</v>
      </c>
      <c r="E26" s="10">
        <f t="shared" si="1"/>
        <v>0.31625</v>
      </c>
      <c r="F26" s="10">
        <f t="shared" si="2"/>
        <v>0.275</v>
      </c>
      <c r="G26" s="10">
        <v>0.25</v>
      </c>
      <c r="H26" s="10">
        <f t="shared" si="3"/>
        <v>0.31625</v>
      </c>
      <c r="I26" s="10">
        <f t="shared" si="4"/>
        <v>287.5</v>
      </c>
      <c r="J26" s="10">
        <f t="shared" si="5"/>
        <v>1.518</v>
      </c>
      <c r="K26" s="10">
        <v>1.38</v>
      </c>
      <c r="L26" s="10">
        <f t="shared" si="6"/>
        <v>1.7456999999999998</v>
      </c>
      <c r="M26" s="10">
        <f t="shared" si="7"/>
        <v>0.44000000000000006</v>
      </c>
      <c r="N26" s="10">
        <v>0.4</v>
      </c>
      <c r="O26" s="7">
        <f t="shared" si="8"/>
        <v>0.506</v>
      </c>
      <c r="P26" s="7">
        <f t="shared" si="9"/>
        <v>0.462</v>
      </c>
      <c r="Q26" s="10">
        <v>0.42</v>
      </c>
      <c r="R26" s="10">
        <v>0.42</v>
      </c>
      <c r="S26" s="10">
        <f t="shared" si="10"/>
        <v>0.5313</v>
      </c>
      <c r="T26" s="10">
        <v>250</v>
      </c>
      <c r="U26" s="10">
        <f t="shared" si="11"/>
        <v>287.5</v>
      </c>
      <c r="V26" s="10">
        <f t="shared" si="12"/>
        <v>0.462</v>
      </c>
      <c r="W26" s="10">
        <f t="shared" si="13"/>
        <v>0.5313</v>
      </c>
      <c r="X26" s="10">
        <f t="shared" si="14"/>
        <v>0.14300000000000002</v>
      </c>
      <c r="Y26" s="10">
        <v>0.13</v>
      </c>
      <c r="Z26" s="10">
        <v>0.13</v>
      </c>
      <c r="AA26" s="10">
        <f t="shared" si="15"/>
        <v>0.16445</v>
      </c>
      <c r="AB26" s="10">
        <f t="shared" si="16"/>
        <v>1.7600000000000002</v>
      </c>
      <c r="AC26" s="10">
        <v>1.6</v>
      </c>
      <c r="AD26" s="10">
        <v>1.6</v>
      </c>
      <c r="AE26" s="10">
        <f t="shared" si="17"/>
        <v>2.024</v>
      </c>
      <c r="AF26" s="10">
        <f t="shared" si="18"/>
        <v>83.57800000000002</v>
      </c>
      <c r="AG26" s="10">
        <v>75.98</v>
      </c>
      <c r="AH26" s="10">
        <v>75.98</v>
      </c>
      <c r="AI26" s="10">
        <f t="shared" si="19"/>
        <v>96.11470000000001</v>
      </c>
      <c r="AJ26" s="10">
        <f t="shared" si="20"/>
        <v>38.698</v>
      </c>
      <c r="AK26" s="10">
        <v>35.18</v>
      </c>
      <c r="AL26" s="10">
        <v>35.18</v>
      </c>
      <c r="AM26" s="10">
        <f t="shared" si="21"/>
        <v>44.5027</v>
      </c>
      <c r="AN26" s="10">
        <f t="shared" si="22"/>
        <v>18.568</v>
      </c>
      <c r="AO26" s="10">
        <v>16.88</v>
      </c>
      <c r="AP26" s="10">
        <v>16.88</v>
      </c>
      <c r="AQ26" s="10">
        <f t="shared" si="23"/>
        <v>21.3532</v>
      </c>
      <c r="AR26" s="10">
        <f t="shared" si="24"/>
        <v>2.574</v>
      </c>
      <c r="AS26" s="7">
        <v>2.34</v>
      </c>
      <c r="AT26" s="10">
        <f t="shared" si="25"/>
        <v>2.9600999999999997</v>
      </c>
      <c r="AU26" s="10">
        <f t="shared" si="26"/>
        <v>185.71300000000002</v>
      </c>
      <c r="AV26" s="10">
        <v>168.83</v>
      </c>
      <c r="AW26" s="10">
        <v>168.83</v>
      </c>
      <c r="AX26" s="10"/>
      <c r="AY26" s="10">
        <f t="shared" si="27"/>
        <v>213.56995</v>
      </c>
      <c r="AZ26" s="10">
        <f t="shared" si="28"/>
        <v>245.60544249999998</v>
      </c>
      <c r="BA26" s="10">
        <f t="shared" si="29"/>
        <v>0.41800000000000004</v>
      </c>
      <c r="BB26" s="10">
        <v>0.38</v>
      </c>
      <c r="BC26" s="10">
        <v>0.38</v>
      </c>
      <c r="BD26" s="10"/>
      <c r="BE26" s="10">
        <f t="shared" si="30"/>
        <v>0.5016</v>
      </c>
      <c r="BF26" s="10">
        <f t="shared" si="31"/>
        <v>0.45599999999999996</v>
      </c>
      <c r="BG26" s="10">
        <f t="shared" si="32"/>
        <v>0.47879999999999995</v>
      </c>
      <c r="BH26" s="10">
        <f t="shared" si="33"/>
        <v>0.57684</v>
      </c>
      <c r="BI26" s="10">
        <v>4.5</v>
      </c>
      <c r="BJ26" s="9">
        <v>0.04</v>
      </c>
      <c r="BK26" s="9">
        <v>0.07</v>
      </c>
      <c r="BL26" s="10">
        <f>BL25*1.1</f>
        <v>0.05610000000000001</v>
      </c>
      <c r="BM26" s="9">
        <v>0.07</v>
      </c>
      <c r="BN26" s="2"/>
      <c r="BO26" s="2"/>
      <c r="BP26" s="2"/>
      <c r="BQ26" s="2"/>
      <c r="BR26" s="2"/>
      <c r="BS26" s="2"/>
      <c r="BT26" s="2"/>
      <c r="BU26" s="2"/>
      <c r="BV26" s="3"/>
      <c r="BW26" s="3"/>
      <c r="BX26" s="3"/>
      <c r="BY26" s="3"/>
    </row>
    <row r="27" spans="1:77" ht="12.75" hidden="1">
      <c r="A27" s="50" t="s">
        <v>40</v>
      </c>
      <c r="B27" s="51"/>
      <c r="C27" s="31">
        <f t="shared" si="0"/>
        <v>0.22000000000000003</v>
      </c>
      <c r="D27" s="10">
        <v>0.2</v>
      </c>
      <c r="E27" s="10">
        <f t="shared" si="1"/>
        <v>0.253</v>
      </c>
      <c r="F27" s="10">
        <f t="shared" si="2"/>
        <v>0.275</v>
      </c>
      <c r="G27" s="10">
        <v>0.25</v>
      </c>
      <c r="H27" s="10">
        <f t="shared" si="3"/>
        <v>0.31625</v>
      </c>
      <c r="I27" s="10">
        <f t="shared" si="4"/>
        <v>287.5</v>
      </c>
      <c r="J27" s="10">
        <f t="shared" si="5"/>
        <v>1.518</v>
      </c>
      <c r="K27" s="10">
        <v>1.38</v>
      </c>
      <c r="L27" s="10">
        <f t="shared" si="6"/>
        <v>1.7456999999999998</v>
      </c>
      <c r="M27" s="10">
        <f t="shared" si="7"/>
        <v>0.44000000000000006</v>
      </c>
      <c r="N27" s="10">
        <v>0.4</v>
      </c>
      <c r="O27" s="7">
        <f t="shared" si="8"/>
        <v>0.506</v>
      </c>
      <c r="P27" s="7">
        <f t="shared" si="9"/>
        <v>0</v>
      </c>
      <c r="Q27" s="10">
        <f>0.38*Q22</f>
        <v>0</v>
      </c>
      <c r="R27" s="10">
        <f>0.38*R22</f>
        <v>0.38</v>
      </c>
      <c r="S27" s="10">
        <f t="shared" si="10"/>
        <v>0</v>
      </c>
      <c r="T27" s="10">
        <v>250</v>
      </c>
      <c r="U27" s="10">
        <f t="shared" si="11"/>
        <v>287.5</v>
      </c>
      <c r="V27" s="10">
        <f t="shared" si="12"/>
        <v>0</v>
      </c>
      <c r="W27" s="10">
        <f t="shared" si="13"/>
        <v>0</v>
      </c>
      <c r="X27" s="10">
        <f t="shared" si="14"/>
        <v>0</v>
      </c>
      <c r="Y27" s="10">
        <f>0.38*Y22</f>
        <v>0</v>
      </c>
      <c r="Z27" s="10">
        <f>0.38*Z22</f>
        <v>0.11399999999999999</v>
      </c>
      <c r="AA27" s="10">
        <f t="shared" si="15"/>
        <v>0</v>
      </c>
      <c r="AB27" s="10">
        <f t="shared" si="16"/>
        <v>0</v>
      </c>
      <c r="AC27" s="10">
        <f>0.38*AC22</f>
        <v>0</v>
      </c>
      <c r="AD27" s="10">
        <f>0.38*AD22</f>
        <v>1.4212</v>
      </c>
      <c r="AE27" s="10">
        <f t="shared" si="17"/>
        <v>0</v>
      </c>
      <c r="AF27" s="10">
        <f t="shared" si="18"/>
        <v>0</v>
      </c>
      <c r="AG27" s="10">
        <f>0.38*AG22</f>
        <v>0</v>
      </c>
      <c r="AH27" s="10">
        <f>0.38*AH22</f>
        <v>67.716</v>
      </c>
      <c r="AI27" s="10">
        <f t="shared" si="19"/>
        <v>0</v>
      </c>
      <c r="AJ27" s="10">
        <f t="shared" si="20"/>
        <v>0</v>
      </c>
      <c r="AK27" s="10">
        <f>0.38*AK22</f>
        <v>0</v>
      </c>
      <c r="AL27" s="10">
        <f>0.38*AL22</f>
        <v>31.35</v>
      </c>
      <c r="AM27" s="10">
        <f t="shared" si="21"/>
        <v>0</v>
      </c>
      <c r="AN27" s="10">
        <f t="shared" si="22"/>
        <v>0</v>
      </c>
      <c r="AO27" s="10">
        <f>0.38*AO22</f>
        <v>0</v>
      </c>
      <c r="AP27" s="10">
        <f>0.38*AP22</f>
        <v>15.048</v>
      </c>
      <c r="AQ27" s="10">
        <f t="shared" si="23"/>
        <v>0</v>
      </c>
      <c r="AR27" s="10">
        <f t="shared" si="24"/>
        <v>2.574</v>
      </c>
      <c r="AS27" s="7">
        <v>2.34</v>
      </c>
      <c r="AT27" s="10">
        <f t="shared" si="25"/>
        <v>2.9600999999999997</v>
      </c>
      <c r="AU27" s="10">
        <f t="shared" si="26"/>
        <v>0</v>
      </c>
      <c r="AV27" s="10">
        <f>0.38*AV22</f>
        <v>0</v>
      </c>
      <c r="AW27" s="10">
        <f>0.38*AW22</f>
        <v>150.48</v>
      </c>
      <c r="AX27" s="10"/>
      <c r="AY27" s="10">
        <f t="shared" si="27"/>
        <v>0</v>
      </c>
      <c r="AZ27" s="10">
        <f t="shared" si="28"/>
        <v>0</v>
      </c>
      <c r="BA27" s="10">
        <f t="shared" si="29"/>
        <v>0.49500000000000005</v>
      </c>
      <c r="BB27" s="10">
        <v>0.45</v>
      </c>
      <c r="BC27" s="10">
        <v>0.45</v>
      </c>
      <c r="BD27" s="10"/>
      <c r="BE27" s="10">
        <f t="shared" si="30"/>
        <v>0.5016</v>
      </c>
      <c r="BF27" s="10">
        <f t="shared" si="31"/>
        <v>0.45599999999999996</v>
      </c>
      <c r="BG27" s="10">
        <f t="shared" si="32"/>
        <v>0.4332</v>
      </c>
      <c r="BH27" s="10">
        <f t="shared" si="33"/>
        <v>0.57684</v>
      </c>
      <c r="BI27" s="10">
        <v>4.5</v>
      </c>
      <c r="BJ27" s="9">
        <f>0.38*BJ22</f>
        <v>0.0228</v>
      </c>
      <c r="BK27" s="9">
        <f>BM27/1.14</f>
        <v>0.05</v>
      </c>
      <c r="BL27" s="9">
        <f>0.38*BL22</f>
        <v>0.056999999999999995</v>
      </c>
      <c r="BM27" s="9">
        <f>0.38*BM22</f>
        <v>0.056999999999999995</v>
      </c>
      <c r="BN27" s="2"/>
      <c r="BO27" s="2"/>
      <c r="BP27" s="2"/>
      <c r="BQ27" s="2"/>
      <c r="BR27" s="2"/>
      <c r="BS27" s="2"/>
      <c r="BT27" s="2"/>
      <c r="BU27" s="2"/>
      <c r="BV27" s="3"/>
      <c r="BW27" s="3"/>
      <c r="BX27" s="3"/>
      <c r="BY27" s="3"/>
    </row>
    <row r="28" spans="1:77" ht="12.75" hidden="1">
      <c r="A28" s="60"/>
      <c r="B28" s="61"/>
      <c r="C28" s="31">
        <f t="shared" si="0"/>
        <v>2.2</v>
      </c>
      <c r="D28" s="11">
        <v>2</v>
      </c>
      <c r="E28" s="10">
        <f t="shared" si="1"/>
        <v>2.53</v>
      </c>
      <c r="F28" s="10">
        <f t="shared" si="2"/>
        <v>0.275</v>
      </c>
      <c r="G28" s="10">
        <v>0.25</v>
      </c>
      <c r="H28" s="10">
        <f t="shared" si="3"/>
        <v>0.31625</v>
      </c>
      <c r="I28" s="10">
        <f t="shared" si="4"/>
        <v>287.5</v>
      </c>
      <c r="J28" s="10">
        <f t="shared" si="5"/>
        <v>1.518</v>
      </c>
      <c r="K28" s="10">
        <v>1.38</v>
      </c>
      <c r="L28" s="10">
        <f t="shared" si="6"/>
        <v>1.7456999999999998</v>
      </c>
      <c r="M28" s="10">
        <f t="shared" si="7"/>
        <v>0.44000000000000006</v>
      </c>
      <c r="N28" s="10">
        <v>0.4</v>
      </c>
      <c r="O28" s="7">
        <f t="shared" si="8"/>
        <v>0.506</v>
      </c>
      <c r="P28" s="7">
        <f t="shared" si="9"/>
        <v>6.6000000000000005</v>
      </c>
      <c r="Q28" s="11">
        <v>6</v>
      </c>
      <c r="R28" s="11">
        <v>6</v>
      </c>
      <c r="S28" s="10">
        <f t="shared" si="10"/>
        <v>7.59</v>
      </c>
      <c r="T28" s="10">
        <v>250</v>
      </c>
      <c r="U28" s="10">
        <f t="shared" si="11"/>
        <v>287.5</v>
      </c>
      <c r="V28" s="10">
        <f t="shared" si="12"/>
        <v>6.6000000000000005</v>
      </c>
      <c r="W28" s="10">
        <f t="shared" si="13"/>
        <v>7.59</v>
      </c>
      <c r="X28" s="10">
        <f t="shared" si="14"/>
        <v>7.700000000000001</v>
      </c>
      <c r="Y28" s="11">
        <v>7</v>
      </c>
      <c r="Z28" s="11">
        <v>7</v>
      </c>
      <c r="AA28" s="10">
        <f t="shared" si="15"/>
        <v>8.855</v>
      </c>
      <c r="AB28" s="10">
        <f t="shared" si="16"/>
        <v>8.8</v>
      </c>
      <c r="AC28" s="11">
        <v>8</v>
      </c>
      <c r="AD28" s="11">
        <v>8</v>
      </c>
      <c r="AE28" s="10">
        <f t="shared" si="17"/>
        <v>10.12</v>
      </c>
      <c r="AF28" s="10">
        <f t="shared" si="18"/>
        <v>9.9</v>
      </c>
      <c r="AG28" s="11">
        <v>9</v>
      </c>
      <c r="AH28" s="11">
        <v>9</v>
      </c>
      <c r="AI28" s="10">
        <f t="shared" si="19"/>
        <v>11.385</v>
      </c>
      <c r="AJ28" s="10">
        <f t="shared" si="20"/>
        <v>11</v>
      </c>
      <c r="AK28" s="11">
        <v>10</v>
      </c>
      <c r="AL28" s="11">
        <v>10</v>
      </c>
      <c r="AM28" s="10">
        <f t="shared" si="21"/>
        <v>12.649999999999999</v>
      </c>
      <c r="AN28" s="10">
        <f t="shared" si="22"/>
        <v>12.100000000000001</v>
      </c>
      <c r="AO28" s="11">
        <v>11</v>
      </c>
      <c r="AP28" s="11">
        <v>11</v>
      </c>
      <c r="AQ28" s="10">
        <f t="shared" si="23"/>
        <v>13.915000000000001</v>
      </c>
      <c r="AR28" s="10">
        <f t="shared" si="24"/>
        <v>2.574</v>
      </c>
      <c r="AS28" s="7">
        <v>2.34</v>
      </c>
      <c r="AT28" s="10">
        <f t="shared" si="25"/>
        <v>2.9600999999999997</v>
      </c>
      <c r="AU28" s="10">
        <f t="shared" si="26"/>
        <v>16.5</v>
      </c>
      <c r="AV28" s="11">
        <v>15</v>
      </c>
      <c r="AW28" s="11">
        <v>15</v>
      </c>
      <c r="AX28" s="11"/>
      <c r="AY28" s="10">
        <f t="shared" si="27"/>
        <v>18.974999999999998</v>
      </c>
      <c r="AZ28" s="10">
        <f t="shared" si="28"/>
        <v>21.821249999999996</v>
      </c>
      <c r="BA28" s="10">
        <f t="shared" si="29"/>
        <v>0.649</v>
      </c>
      <c r="BB28" s="10">
        <v>0.59</v>
      </c>
      <c r="BC28" s="10">
        <v>0.59</v>
      </c>
      <c r="BD28" s="10"/>
      <c r="BE28" s="10">
        <f t="shared" si="30"/>
        <v>0.5016</v>
      </c>
      <c r="BF28" s="10">
        <f t="shared" si="31"/>
        <v>0.45599999999999996</v>
      </c>
      <c r="BG28" s="10">
        <f t="shared" si="32"/>
        <v>6.84</v>
      </c>
      <c r="BH28" s="10">
        <f t="shared" si="33"/>
        <v>0.57684</v>
      </c>
      <c r="BI28" s="10">
        <v>4.5</v>
      </c>
      <c r="BJ28" s="9">
        <v>17</v>
      </c>
      <c r="BK28" s="9">
        <f>BM28/1.14</f>
        <v>16.666666666666668</v>
      </c>
      <c r="BL28" s="11">
        <v>18</v>
      </c>
      <c r="BM28" s="9">
        <v>19</v>
      </c>
      <c r="BN28" s="2"/>
      <c r="BO28" s="2"/>
      <c r="BP28" s="2"/>
      <c r="BQ28" s="2"/>
      <c r="BR28" s="2"/>
      <c r="BS28" s="2"/>
      <c r="BT28" s="2"/>
      <c r="BU28" s="2"/>
      <c r="BV28" s="3"/>
      <c r="BW28" s="3"/>
      <c r="BX28" s="3"/>
      <c r="BY28" s="3"/>
    </row>
    <row r="29" spans="1:77" ht="12.75">
      <c r="A29" s="52"/>
      <c r="B29" s="53"/>
      <c r="C29" s="31">
        <f t="shared" si="0"/>
        <v>0.275</v>
      </c>
      <c r="D29" s="10">
        <v>0.25</v>
      </c>
      <c r="E29" s="10">
        <f t="shared" si="1"/>
        <v>0.31625</v>
      </c>
      <c r="F29" s="10">
        <f t="shared" si="2"/>
        <v>0.275</v>
      </c>
      <c r="G29" s="10">
        <v>0.25</v>
      </c>
      <c r="H29" s="10">
        <f t="shared" si="3"/>
        <v>0.31625</v>
      </c>
      <c r="I29" s="10">
        <f t="shared" si="4"/>
        <v>287.5</v>
      </c>
      <c r="J29" s="10">
        <f t="shared" si="5"/>
        <v>1.518</v>
      </c>
      <c r="K29" s="10">
        <v>1.38</v>
      </c>
      <c r="L29" s="10">
        <f t="shared" si="6"/>
        <v>1.7456999999999998</v>
      </c>
      <c r="M29" s="10">
        <f t="shared" si="7"/>
        <v>0.44000000000000006</v>
      </c>
      <c r="N29" s="10">
        <v>0.4</v>
      </c>
      <c r="O29" s="7">
        <f t="shared" si="8"/>
        <v>0.506</v>
      </c>
      <c r="P29" s="7">
        <f t="shared" si="9"/>
        <v>0.528</v>
      </c>
      <c r="Q29" s="10">
        <v>0.48</v>
      </c>
      <c r="R29" s="10">
        <v>0.48</v>
      </c>
      <c r="S29" s="10">
        <f t="shared" si="10"/>
        <v>0.6072</v>
      </c>
      <c r="T29" s="10">
        <v>250</v>
      </c>
      <c r="U29" s="10">
        <f t="shared" si="11"/>
        <v>287.5</v>
      </c>
      <c r="V29" s="10">
        <f t="shared" si="12"/>
        <v>0.528</v>
      </c>
      <c r="W29" s="10">
        <f t="shared" si="13"/>
        <v>0.6072</v>
      </c>
      <c r="X29" s="10">
        <f t="shared" si="14"/>
        <v>0.165</v>
      </c>
      <c r="Y29" s="10">
        <v>0.15</v>
      </c>
      <c r="Z29" s="10">
        <v>0.15</v>
      </c>
      <c r="AA29" s="10">
        <f t="shared" si="15"/>
        <v>0.18975</v>
      </c>
      <c r="AB29" s="10">
        <f t="shared" si="16"/>
        <v>1.9580000000000002</v>
      </c>
      <c r="AC29" s="10">
        <v>1.78</v>
      </c>
      <c r="AD29" s="10">
        <v>1.78</v>
      </c>
      <c r="AE29" s="10">
        <f t="shared" si="17"/>
        <v>2.2517</v>
      </c>
      <c r="AF29" s="10">
        <f t="shared" si="18"/>
        <v>93.412</v>
      </c>
      <c r="AG29" s="10">
        <v>84.92</v>
      </c>
      <c r="AH29" s="10">
        <v>84.92</v>
      </c>
      <c r="AI29" s="10">
        <f t="shared" si="19"/>
        <v>107.4238</v>
      </c>
      <c r="AJ29" s="10">
        <f t="shared" si="20"/>
        <v>43.252</v>
      </c>
      <c r="AK29" s="10">
        <v>39.32</v>
      </c>
      <c r="AL29" s="10">
        <v>39.32</v>
      </c>
      <c r="AM29" s="10">
        <f t="shared" si="21"/>
        <v>49.7398</v>
      </c>
      <c r="AN29" s="10">
        <f t="shared" si="22"/>
        <v>20.757</v>
      </c>
      <c r="AO29" s="10">
        <v>18.87</v>
      </c>
      <c r="AP29" s="10">
        <v>18.87</v>
      </c>
      <c r="AQ29" s="10">
        <f t="shared" si="23"/>
        <v>23.87055</v>
      </c>
      <c r="AR29" s="10">
        <f t="shared" si="24"/>
        <v>2.574</v>
      </c>
      <c r="AS29" s="7">
        <v>2.34</v>
      </c>
      <c r="AT29" s="10">
        <f t="shared" si="25"/>
        <v>2.9600999999999997</v>
      </c>
      <c r="AU29" s="10">
        <f t="shared" si="26"/>
        <v>207.57</v>
      </c>
      <c r="AV29" s="10">
        <v>188.7</v>
      </c>
      <c r="AW29" s="10">
        <v>188.7</v>
      </c>
      <c r="AX29" s="10"/>
      <c r="AY29" s="10">
        <f t="shared" si="27"/>
        <v>238.70549999999997</v>
      </c>
      <c r="AZ29" s="10">
        <f t="shared" si="28"/>
        <v>274.51132499999994</v>
      </c>
      <c r="BA29" s="10">
        <f t="shared" si="29"/>
        <v>0.49500000000000005</v>
      </c>
      <c r="BB29" s="10">
        <v>0.45</v>
      </c>
      <c r="BC29" s="10">
        <v>0.45</v>
      </c>
      <c r="BD29" s="10"/>
      <c r="BE29" s="10">
        <f t="shared" si="30"/>
        <v>0.5016</v>
      </c>
      <c r="BF29" s="10">
        <f t="shared" si="31"/>
        <v>0.45599999999999996</v>
      </c>
      <c r="BG29" s="10">
        <f t="shared" si="32"/>
        <v>0.5471999999999999</v>
      </c>
      <c r="BH29" s="10">
        <f t="shared" si="33"/>
        <v>0.57684</v>
      </c>
      <c r="BI29" s="10">
        <v>4.5</v>
      </c>
      <c r="BJ29" s="9">
        <v>0.04</v>
      </c>
      <c r="BK29" s="9">
        <v>0.07</v>
      </c>
      <c r="BL29" s="10">
        <f>BL27*1.1</f>
        <v>0.0627</v>
      </c>
      <c r="BM29" s="9">
        <v>0.07</v>
      </c>
      <c r="BN29" s="2"/>
      <c r="BO29" s="2"/>
      <c r="BP29" s="2"/>
      <c r="BQ29" s="2"/>
      <c r="BR29" s="2"/>
      <c r="BS29" s="2"/>
      <c r="BT29" s="2"/>
      <c r="BU29" s="2"/>
      <c r="BV29" s="3"/>
      <c r="BW29" s="3"/>
      <c r="BX29" s="3"/>
      <c r="BY29" s="3"/>
    </row>
    <row r="30" spans="1:77" ht="12.75" hidden="1">
      <c r="A30" s="50" t="s">
        <v>41</v>
      </c>
      <c r="B30" s="51"/>
      <c r="C30" s="31">
        <f t="shared" si="0"/>
        <v>0.11000000000000001</v>
      </c>
      <c r="D30" s="10">
        <v>0.1</v>
      </c>
      <c r="E30" s="10">
        <f t="shared" si="1"/>
        <v>0.1265</v>
      </c>
      <c r="F30" s="10">
        <f t="shared" si="2"/>
        <v>0.275</v>
      </c>
      <c r="G30" s="10">
        <v>0.25</v>
      </c>
      <c r="H30" s="10">
        <f t="shared" si="3"/>
        <v>0.31625</v>
      </c>
      <c r="I30" s="10">
        <f t="shared" si="4"/>
        <v>287.5</v>
      </c>
      <c r="J30" s="10">
        <f t="shared" si="5"/>
        <v>1.518</v>
      </c>
      <c r="K30" s="10">
        <v>1.38</v>
      </c>
      <c r="L30" s="10">
        <f t="shared" si="6"/>
        <v>1.7456999999999998</v>
      </c>
      <c r="M30" s="10">
        <f t="shared" si="7"/>
        <v>0.44000000000000006</v>
      </c>
      <c r="N30" s="10">
        <v>0.4</v>
      </c>
      <c r="O30" s="7">
        <f t="shared" si="8"/>
        <v>0.506</v>
      </c>
      <c r="P30" s="7">
        <f t="shared" si="9"/>
        <v>0</v>
      </c>
      <c r="Q30" s="10">
        <f>0.22*Q22</f>
        <v>0</v>
      </c>
      <c r="R30" s="10">
        <f>0.22*R22</f>
        <v>0.22</v>
      </c>
      <c r="S30" s="10">
        <f t="shared" si="10"/>
        <v>0</v>
      </c>
      <c r="T30" s="10">
        <v>250</v>
      </c>
      <c r="U30" s="10">
        <f t="shared" si="11"/>
        <v>287.5</v>
      </c>
      <c r="V30" s="10">
        <f t="shared" si="12"/>
        <v>0</v>
      </c>
      <c r="W30" s="10">
        <f t="shared" si="13"/>
        <v>0</v>
      </c>
      <c r="X30" s="10">
        <f t="shared" si="14"/>
        <v>0</v>
      </c>
      <c r="Y30" s="10">
        <f>0.22*Y22</f>
        <v>0</v>
      </c>
      <c r="Z30" s="10">
        <f>0.22*Z22</f>
        <v>0.066</v>
      </c>
      <c r="AA30" s="10">
        <f t="shared" si="15"/>
        <v>0</v>
      </c>
      <c r="AB30" s="10">
        <f t="shared" si="16"/>
        <v>0</v>
      </c>
      <c r="AC30" s="10">
        <f>0.22*AC22</f>
        <v>0</v>
      </c>
      <c r="AD30" s="10">
        <f>0.22*AD22</f>
        <v>0.8228000000000001</v>
      </c>
      <c r="AE30" s="10">
        <f t="shared" si="17"/>
        <v>0</v>
      </c>
      <c r="AF30" s="10">
        <f t="shared" si="18"/>
        <v>0</v>
      </c>
      <c r="AG30" s="10">
        <f>0.22*AG22</f>
        <v>0</v>
      </c>
      <c r="AH30" s="10">
        <f>0.22*AH22</f>
        <v>39.204</v>
      </c>
      <c r="AI30" s="10">
        <f t="shared" si="19"/>
        <v>0</v>
      </c>
      <c r="AJ30" s="10">
        <f t="shared" si="20"/>
        <v>0</v>
      </c>
      <c r="AK30" s="10">
        <f>0.22*AK22</f>
        <v>0</v>
      </c>
      <c r="AL30" s="10">
        <f>0.22*AL22</f>
        <v>18.15</v>
      </c>
      <c r="AM30" s="10">
        <f t="shared" si="21"/>
        <v>0</v>
      </c>
      <c r="AN30" s="10">
        <f t="shared" si="22"/>
        <v>0</v>
      </c>
      <c r="AO30" s="10">
        <f>0.22*AO22</f>
        <v>0</v>
      </c>
      <c r="AP30" s="10">
        <f>0.22*AP22</f>
        <v>8.712</v>
      </c>
      <c r="AQ30" s="10">
        <f t="shared" si="23"/>
        <v>0</v>
      </c>
      <c r="AR30" s="10">
        <f t="shared" si="24"/>
        <v>2.574</v>
      </c>
      <c r="AS30" s="7">
        <v>2.34</v>
      </c>
      <c r="AT30" s="10">
        <f t="shared" si="25"/>
        <v>2.9600999999999997</v>
      </c>
      <c r="AU30" s="10">
        <f t="shared" si="26"/>
        <v>0</v>
      </c>
      <c r="AV30" s="10">
        <f>0.22*AV22</f>
        <v>0</v>
      </c>
      <c r="AW30" s="10">
        <f>0.22*AW22</f>
        <v>87.12</v>
      </c>
      <c r="AX30" s="10"/>
      <c r="AY30" s="10">
        <f t="shared" si="27"/>
        <v>0</v>
      </c>
      <c r="AZ30" s="10">
        <f t="shared" si="28"/>
        <v>0</v>
      </c>
      <c r="BA30" s="10">
        <f t="shared" si="29"/>
        <v>0.22000000000000003</v>
      </c>
      <c r="BB30" s="10">
        <v>0.2</v>
      </c>
      <c r="BC30" s="10">
        <v>0.2</v>
      </c>
      <c r="BD30" s="10"/>
      <c r="BE30" s="10">
        <f t="shared" si="30"/>
        <v>0.5016</v>
      </c>
      <c r="BF30" s="10">
        <f t="shared" si="31"/>
        <v>0.45599999999999996</v>
      </c>
      <c r="BG30" s="10">
        <f t="shared" si="32"/>
        <v>0.25079999999999997</v>
      </c>
      <c r="BH30" s="10">
        <f t="shared" si="33"/>
        <v>0.57684</v>
      </c>
      <c r="BI30" s="10">
        <v>4.5</v>
      </c>
      <c r="BJ30" s="9">
        <f>0.22*BJ22</f>
        <v>0.0132</v>
      </c>
      <c r="BK30" s="9">
        <f>BM30/1.14</f>
        <v>0.028947368421052635</v>
      </c>
      <c r="BL30" s="9">
        <f>0.22*BL22</f>
        <v>0.033</v>
      </c>
      <c r="BM30" s="9">
        <f>0.22*BM22</f>
        <v>0.033</v>
      </c>
      <c r="BN30" s="2"/>
      <c r="BO30" s="2"/>
      <c r="BP30" s="2"/>
      <c r="BQ30" s="2"/>
      <c r="BR30" s="2"/>
      <c r="BS30" s="2"/>
      <c r="BT30" s="2"/>
      <c r="BU30" s="2"/>
      <c r="BV30" s="3"/>
      <c r="BW30" s="3"/>
      <c r="BX30" s="3"/>
      <c r="BY30" s="3"/>
    </row>
    <row r="31" spans="1:77" ht="12.75">
      <c r="A31" s="52"/>
      <c r="B31" s="53"/>
      <c r="C31" s="31">
        <f t="shared" si="0"/>
        <v>0.14300000000000002</v>
      </c>
      <c r="D31" s="10">
        <v>0.13</v>
      </c>
      <c r="E31" s="10">
        <f t="shared" si="1"/>
        <v>0.16445</v>
      </c>
      <c r="F31" s="10">
        <f t="shared" si="2"/>
        <v>0.275</v>
      </c>
      <c r="G31" s="10">
        <v>0.25</v>
      </c>
      <c r="H31" s="10">
        <f t="shared" si="3"/>
        <v>0.31625</v>
      </c>
      <c r="I31" s="10">
        <f t="shared" si="4"/>
        <v>287.5</v>
      </c>
      <c r="J31" s="10">
        <f t="shared" si="5"/>
        <v>1.518</v>
      </c>
      <c r="K31" s="10">
        <v>1.38</v>
      </c>
      <c r="L31" s="10">
        <f t="shared" si="6"/>
        <v>1.7456999999999998</v>
      </c>
      <c r="M31" s="10">
        <f t="shared" si="7"/>
        <v>0.44000000000000006</v>
      </c>
      <c r="N31" s="10">
        <v>0.4</v>
      </c>
      <c r="O31" s="7">
        <f t="shared" si="8"/>
        <v>0.506</v>
      </c>
      <c r="P31" s="7">
        <f t="shared" si="9"/>
        <v>0.29700000000000004</v>
      </c>
      <c r="Q31" s="10">
        <v>0.27</v>
      </c>
      <c r="R31" s="10">
        <v>0.27</v>
      </c>
      <c r="S31" s="10">
        <f t="shared" si="10"/>
        <v>0.34155</v>
      </c>
      <c r="T31" s="10">
        <v>250</v>
      </c>
      <c r="U31" s="10">
        <f t="shared" si="11"/>
        <v>287.5</v>
      </c>
      <c r="V31" s="10">
        <f t="shared" si="12"/>
        <v>0.29700000000000004</v>
      </c>
      <c r="W31" s="10">
        <f t="shared" si="13"/>
        <v>0.34155</v>
      </c>
      <c r="X31" s="10">
        <f t="shared" si="14"/>
        <v>0.08800000000000001</v>
      </c>
      <c r="Y31" s="10">
        <v>0.08</v>
      </c>
      <c r="Z31" s="10">
        <v>0.08</v>
      </c>
      <c r="AA31" s="10">
        <f t="shared" si="15"/>
        <v>0.1012</v>
      </c>
      <c r="AB31" s="10">
        <f t="shared" si="16"/>
        <v>1.1440000000000001</v>
      </c>
      <c r="AC31" s="10">
        <v>1.04</v>
      </c>
      <c r="AD31" s="10">
        <v>1.04</v>
      </c>
      <c r="AE31" s="10">
        <f t="shared" si="17"/>
        <v>1.3156</v>
      </c>
      <c r="AF31" s="10">
        <f t="shared" si="18"/>
        <v>54.076</v>
      </c>
      <c r="AG31" s="10">
        <v>49.16</v>
      </c>
      <c r="AH31" s="10">
        <v>49.16</v>
      </c>
      <c r="AI31" s="10">
        <f t="shared" si="19"/>
        <v>62.1874</v>
      </c>
      <c r="AJ31" s="10">
        <f t="shared" si="20"/>
        <v>25.036000000000005</v>
      </c>
      <c r="AK31" s="10">
        <v>22.76</v>
      </c>
      <c r="AL31" s="10">
        <v>22.76</v>
      </c>
      <c r="AM31" s="10">
        <f t="shared" si="21"/>
        <v>28.791400000000003</v>
      </c>
      <c r="AN31" s="10">
        <f t="shared" si="22"/>
        <v>12.012</v>
      </c>
      <c r="AO31" s="10">
        <v>10.92</v>
      </c>
      <c r="AP31" s="10">
        <v>10.92</v>
      </c>
      <c r="AQ31" s="10">
        <f t="shared" si="23"/>
        <v>13.813799999999999</v>
      </c>
      <c r="AR31" s="10">
        <f t="shared" si="24"/>
        <v>2.574</v>
      </c>
      <c r="AS31" s="7">
        <v>2.34</v>
      </c>
      <c r="AT31" s="10">
        <f t="shared" si="25"/>
        <v>2.9600999999999997</v>
      </c>
      <c r="AU31" s="10">
        <f t="shared" si="26"/>
        <v>120.17500000000001</v>
      </c>
      <c r="AV31" s="10">
        <v>109.25</v>
      </c>
      <c r="AW31" s="10">
        <v>109.25</v>
      </c>
      <c r="AX31" s="10"/>
      <c r="AY31" s="10">
        <f t="shared" si="27"/>
        <v>138.20125000000002</v>
      </c>
      <c r="AZ31" s="10">
        <f t="shared" si="28"/>
        <v>158.93143750000002</v>
      </c>
      <c r="BA31" s="10">
        <f t="shared" si="29"/>
        <v>0.28600000000000003</v>
      </c>
      <c r="BB31" s="10">
        <v>0.26</v>
      </c>
      <c r="BC31" s="10">
        <v>0.26</v>
      </c>
      <c r="BD31" s="10"/>
      <c r="BE31" s="10">
        <f t="shared" si="30"/>
        <v>0.5016</v>
      </c>
      <c r="BF31" s="10">
        <f t="shared" si="31"/>
        <v>0.45599999999999996</v>
      </c>
      <c r="BG31" s="10">
        <f t="shared" si="32"/>
        <v>0.3078</v>
      </c>
      <c r="BH31" s="10">
        <f t="shared" si="33"/>
        <v>0.57684</v>
      </c>
      <c r="BI31" s="10">
        <v>4.5</v>
      </c>
      <c r="BJ31" s="9">
        <v>0.02</v>
      </c>
      <c r="BK31" s="9">
        <v>0.046</v>
      </c>
      <c r="BL31" s="10">
        <f>BL30*1.1</f>
        <v>0.036300000000000006</v>
      </c>
      <c r="BM31" s="9">
        <v>0.046</v>
      </c>
      <c r="BN31" s="2"/>
      <c r="BO31" s="2"/>
      <c r="BP31" s="2"/>
      <c r="BQ31" s="2"/>
      <c r="BR31" s="2"/>
      <c r="BS31" s="2"/>
      <c r="BT31" s="2"/>
      <c r="BU31" s="2"/>
      <c r="BV31" s="3"/>
      <c r="BW31" s="3"/>
      <c r="BX31" s="3"/>
      <c r="BY31" s="3"/>
    </row>
    <row r="32" spans="1:77" ht="12.75" hidden="1">
      <c r="A32" s="50" t="s">
        <v>42</v>
      </c>
      <c r="B32" s="51"/>
      <c r="C32" s="31">
        <f t="shared" si="0"/>
        <v>0.14300000000000002</v>
      </c>
      <c r="D32" s="10">
        <v>0.13</v>
      </c>
      <c r="E32" s="10">
        <f t="shared" si="1"/>
        <v>0.16445</v>
      </c>
      <c r="F32" s="10">
        <f t="shared" si="2"/>
        <v>0.275</v>
      </c>
      <c r="G32" s="10">
        <v>0.25</v>
      </c>
      <c r="H32" s="10">
        <f t="shared" si="3"/>
        <v>0.31625</v>
      </c>
      <c r="I32" s="10">
        <f t="shared" si="4"/>
        <v>287.5</v>
      </c>
      <c r="J32" s="10">
        <f t="shared" si="5"/>
        <v>0.6050000000000001</v>
      </c>
      <c r="K32" s="10">
        <v>0.55</v>
      </c>
      <c r="L32" s="10">
        <f t="shared" si="6"/>
        <v>0.6957500000000001</v>
      </c>
      <c r="M32" s="10">
        <f t="shared" si="7"/>
        <v>0.44000000000000006</v>
      </c>
      <c r="N32" s="10">
        <v>0.4</v>
      </c>
      <c r="O32" s="7">
        <f t="shared" si="8"/>
        <v>0.506</v>
      </c>
      <c r="P32" s="7">
        <f t="shared" si="9"/>
        <v>0</v>
      </c>
      <c r="Q32" s="10">
        <f>0.19*Q22</f>
        <v>0</v>
      </c>
      <c r="R32" s="10">
        <f>0.19*R22</f>
        <v>0.19</v>
      </c>
      <c r="S32" s="10">
        <f t="shared" si="10"/>
        <v>0</v>
      </c>
      <c r="T32" s="10">
        <v>250</v>
      </c>
      <c r="U32" s="10">
        <f t="shared" si="11"/>
        <v>287.5</v>
      </c>
      <c r="V32" s="10">
        <f t="shared" si="12"/>
        <v>0</v>
      </c>
      <c r="W32" s="10">
        <f t="shared" si="13"/>
        <v>0</v>
      </c>
      <c r="X32" s="10">
        <f t="shared" si="14"/>
        <v>0</v>
      </c>
      <c r="Y32" s="10">
        <f>0.19*Y22</f>
        <v>0</v>
      </c>
      <c r="Z32" s="10">
        <f>0.19*Z22</f>
        <v>0.056999999999999995</v>
      </c>
      <c r="AA32" s="10">
        <f t="shared" si="15"/>
        <v>0</v>
      </c>
      <c r="AB32" s="10">
        <f t="shared" si="16"/>
        <v>0</v>
      </c>
      <c r="AC32" s="10">
        <f>0.19*AC22</f>
        <v>0</v>
      </c>
      <c r="AD32" s="10">
        <f>0.19*AD22</f>
        <v>0.7106</v>
      </c>
      <c r="AE32" s="10">
        <f t="shared" si="17"/>
        <v>0</v>
      </c>
      <c r="AF32" s="10">
        <f t="shared" si="18"/>
        <v>0</v>
      </c>
      <c r="AG32" s="10">
        <f>0.19*AG22</f>
        <v>0</v>
      </c>
      <c r="AH32" s="10">
        <f>0.19*AH22</f>
        <v>33.858</v>
      </c>
      <c r="AI32" s="10">
        <f t="shared" si="19"/>
        <v>0</v>
      </c>
      <c r="AJ32" s="10">
        <f t="shared" si="20"/>
        <v>0</v>
      </c>
      <c r="AK32" s="10">
        <f>0.19*AK22</f>
        <v>0</v>
      </c>
      <c r="AL32" s="10">
        <f>0.19*AL22</f>
        <v>15.675</v>
      </c>
      <c r="AM32" s="10">
        <f t="shared" si="21"/>
        <v>0</v>
      </c>
      <c r="AN32" s="10">
        <f t="shared" si="22"/>
        <v>0</v>
      </c>
      <c r="AO32" s="10">
        <f>0.19*AO22</f>
        <v>0</v>
      </c>
      <c r="AP32" s="10">
        <f>0.19*AP22</f>
        <v>7.524</v>
      </c>
      <c r="AQ32" s="10">
        <f t="shared" si="23"/>
        <v>0</v>
      </c>
      <c r="AR32" s="10">
        <f t="shared" si="24"/>
        <v>2.574</v>
      </c>
      <c r="AS32" s="7">
        <v>2.34</v>
      </c>
      <c r="AT32" s="10">
        <f t="shared" si="25"/>
        <v>2.9600999999999997</v>
      </c>
      <c r="AU32" s="10">
        <f t="shared" si="26"/>
        <v>0</v>
      </c>
      <c r="AV32" s="10">
        <f>0.19*AV22</f>
        <v>0</v>
      </c>
      <c r="AW32" s="10">
        <f>0.19*AW22</f>
        <v>75.24</v>
      </c>
      <c r="AX32" s="10"/>
      <c r="AY32" s="10">
        <f t="shared" si="27"/>
        <v>0</v>
      </c>
      <c r="AZ32" s="10">
        <f t="shared" si="28"/>
        <v>0</v>
      </c>
      <c r="BA32" s="10">
        <f t="shared" si="29"/>
        <v>0.33</v>
      </c>
      <c r="BB32" s="10">
        <v>0.3</v>
      </c>
      <c r="BC32" s="10">
        <v>0.3</v>
      </c>
      <c r="BD32" s="10"/>
      <c r="BE32" s="10">
        <f t="shared" si="30"/>
        <v>0.5016</v>
      </c>
      <c r="BF32" s="10">
        <f t="shared" si="31"/>
        <v>0.45599999999999996</v>
      </c>
      <c r="BG32" s="10">
        <f t="shared" si="32"/>
        <v>0.2166</v>
      </c>
      <c r="BH32" s="10">
        <f t="shared" si="33"/>
        <v>0.57684</v>
      </c>
      <c r="BI32" s="10">
        <v>4.5</v>
      </c>
      <c r="BJ32" s="9">
        <f>0.19*BJ22</f>
        <v>0.0114</v>
      </c>
      <c r="BK32" s="9">
        <f>0.19*BK22</f>
        <v>0</v>
      </c>
      <c r="BL32" s="9">
        <f>0.19*BL22</f>
        <v>0.028499999999999998</v>
      </c>
      <c r="BM32" s="9">
        <f>0.19*BM22</f>
        <v>0.028499999999999998</v>
      </c>
      <c r="BN32" s="2"/>
      <c r="BO32" s="2"/>
      <c r="BP32" s="2"/>
      <c r="BQ32" s="2"/>
      <c r="BR32" s="2"/>
      <c r="BS32" s="2"/>
      <c r="BT32" s="2"/>
      <c r="BU32" s="2"/>
      <c r="BV32" s="3"/>
      <c r="BW32" s="3"/>
      <c r="BX32" s="3"/>
      <c r="BY32" s="3"/>
    </row>
    <row r="33" spans="1:77" ht="12.75">
      <c r="A33" s="52"/>
      <c r="B33" s="53"/>
      <c r="C33" s="31">
        <f t="shared" si="0"/>
        <v>0.14300000000000002</v>
      </c>
      <c r="D33" s="10">
        <v>0.13</v>
      </c>
      <c r="E33" s="10">
        <f t="shared" si="1"/>
        <v>0.16445</v>
      </c>
      <c r="F33" s="10">
        <f t="shared" si="2"/>
        <v>0.275</v>
      </c>
      <c r="G33" s="10">
        <v>0.25</v>
      </c>
      <c r="H33" s="10">
        <f t="shared" si="3"/>
        <v>0.31625</v>
      </c>
      <c r="I33" s="10">
        <f t="shared" si="4"/>
        <v>287.5</v>
      </c>
      <c r="J33" s="10">
        <f t="shared" si="5"/>
        <v>0.77</v>
      </c>
      <c r="K33" s="10">
        <v>0.7</v>
      </c>
      <c r="L33" s="10">
        <f t="shared" si="6"/>
        <v>0.8855</v>
      </c>
      <c r="M33" s="10">
        <f t="shared" si="7"/>
        <v>0.44000000000000006</v>
      </c>
      <c r="N33" s="10">
        <v>0.4</v>
      </c>
      <c r="O33" s="7">
        <f t="shared" si="8"/>
        <v>0.506</v>
      </c>
      <c r="P33" s="7">
        <f t="shared" si="9"/>
        <v>0.264</v>
      </c>
      <c r="Q33" s="10">
        <v>0.24</v>
      </c>
      <c r="R33" s="10">
        <v>0.24</v>
      </c>
      <c r="S33" s="10">
        <f t="shared" si="10"/>
        <v>0.3036</v>
      </c>
      <c r="T33" s="10">
        <v>250</v>
      </c>
      <c r="U33" s="10">
        <f t="shared" si="11"/>
        <v>287.5</v>
      </c>
      <c r="V33" s="10">
        <f t="shared" si="12"/>
        <v>0.264</v>
      </c>
      <c r="W33" s="10">
        <f t="shared" si="13"/>
        <v>0.3036</v>
      </c>
      <c r="X33" s="10">
        <f t="shared" si="14"/>
        <v>0.07700000000000001</v>
      </c>
      <c r="Y33" s="10">
        <v>0.07</v>
      </c>
      <c r="Z33" s="10">
        <v>0.07</v>
      </c>
      <c r="AA33" s="10">
        <f t="shared" si="15"/>
        <v>0.08855</v>
      </c>
      <c r="AB33" s="10">
        <f t="shared" si="16"/>
        <v>0.9790000000000001</v>
      </c>
      <c r="AC33" s="10">
        <v>0.89</v>
      </c>
      <c r="AD33" s="10">
        <v>0.89</v>
      </c>
      <c r="AE33" s="10">
        <f t="shared" si="17"/>
        <v>1.12585</v>
      </c>
      <c r="AF33" s="10">
        <f t="shared" si="18"/>
        <v>46.69500000000001</v>
      </c>
      <c r="AG33" s="10">
        <v>42.45</v>
      </c>
      <c r="AH33" s="10">
        <v>42.45</v>
      </c>
      <c r="AI33" s="10">
        <f t="shared" si="19"/>
        <v>53.699250000000006</v>
      </c>
      <c r="AJ33" s="10">
        <f t="shared" si="20"/>
        <v>21.615</v>
      </c>
      <c r="AK33" s="10">
        <v>19.65</v>
      </c>
      <c r="AL33" s="10">
        <v>19.65</v>
      </c>
      <c r="AM33" s="10">
        <f t="shared" si="21"/>
        <v>24.857249999999997</v>
      </c>
      <c r="AN33" s="10">
        <f t="shared" si="22"/>
        <v>10.384</v>
      </c>
      <c r="AO33" s="10">
        <v>9.44</v>
      </c>
      <c r="AP33" s="10">
        <v>9.44</v>
      </c>
      <c r="AQ33" s="10">
        <f t="shared" si="23"/>
        <v>11.9416</v>
      </c>
      <c r="AR33" s="10">
        <f t="shared" si="24"/>
        <v>2.574</v>
      </c>
      <c r="AS33" s="7">
        <v>2.34</v>
      </c>
      <c r="AT33" s="10">
        <f t="shared" si="25"/>
        <v>2.9600999999999997</v>
      </c>
      <c r="AU33" s="10">
        <f t="shared" si="26"/>
        <v>103.785</v>
      </c>
      <c r="AV33" s="10">
        <v>94.35</v>
      </c>
      <c r="AW33" s="10">
        <v>94.35</v>
      </c>
      <c r="AX33" s="10"/>
      <c r="AY33" s="10">
        <f t="shared" si="27"/>
        <v>119.35274999999999</v>
      </c>
      <c r="AZ33" s="10">
        <f t="shared" si="28"/>
        <v>137.25566249999997</v>
      </c>
      <c r="BA33" s="10">
        <f t="shared" si="29"/>
        <v>0.25300000000000006</v>
      </c>
      <c r="BB33" s="10">
        <v>0.23</v>
      </c>
      <c r="BC33" s="10">
        <v>0.23</v>
      </c>
      <c r="BD33" s="10"/>
      <c r="BE33" s="10">
        <f t="shared" si="30"/>
        <v>0.5016</v>
      </c>
      <c r="BF33" s="10">
        <f t="shared" si="31"/>
        <v>0.45599999999999996</v>
      </c>
      <c r="BG33" s="10">
        <f t="shared" si="32"/>
        <v>0.27359999999999995</v>
      </c>
      <c r="BH33" s="10">
        <f t="shared" si="33"/>
        <v>0.57684</v>
      </c>
      <c r="BI33" s="10">
        <v>4.5</v>
      </c>
      <c r="BJ33" s="9">
        <v>0.03</v>
      </c>
      <c r="BK33" s="9">
        <v>0.034</v>
      </c>
      <c r="BL33" s="10">
        <v>0.029</v>
      </c>
      <c r="BM33" s="9">
        <v>0.034</v>
      </c>
      <c r="BN33" s="2"/>
      <c r="BO33" s="2"/>
      <c r="BP33" s="2"/>
      <c r="BQ33" s="2"/>
      <c r="BR33" s="2"/>
      <c r="BS33" s="2"/>
      <c r="BT33" s="2"/>
      <c r="BU33" s="2"/>
      <c r="BV33" s="3"/>
      <c r="BW33" s="3"/>
      <c r="BX33" s="3"/>
      <c r="BY33" s="3"/>
    </row>
    <row r="34" spans="1:77" ht="0.75" customHeight="1" hidden="1">
      <c r="A34" s="50" t="s">
        <v>43</v>
      </c>
      <c r="B34" s="51"/>
      <c r="C34" s="31">
        <f t="shared" si="0"/>
        <v>0.14300000000000002</v>
      </c>
      <c r="D34" s="10">
        <v>0.13</v>
      </c>
      <c r="E34" s="10">
        <f t="shared" si="1"/>
        <v>0.16445</v>
      </c>
      <c r="F34" s="10">
        <f t="shared" si="2"/>
        <v>0.275</v>
      </c>
      <c r="G34" s="10">
        <v>0.25</v>
      </c>
      <c r="H34" s="10">
        <f t="shared" si="3"/>
        <v>0.31625</v>
      </c>
      <c r="I34" s="10">
        <f t="shared" si="4"/>
        <v>287.5</v>
      </c>
      <c r="J34" s="10">
        <f t="shared" si="5"/>
        <v>0.77</v>
      </c>
      <c r="K34" s="10">
        <v>0.7</v>
      </c>
      <c r="L34" s="10">
        <f t="shared" si="6"/>
        <v>0.8855</v>
      </c>
      <c r="M34" s="10">
        <f t="shared" si="7"/>
        <v>0.44000000000000006</v>
      </c>
      <c r="N34" s="10">
        <v>0.4</v>
      </c>
      <c r="O34" s="7">
        <f t="shared" si="8"/>
        <v>0.506</v>
      </c>
      <c r="P34" s="7">
        <f t="shared" si="9"/>
        <v>0</v>
      </c>
      <c r="Q34" s="10">
        <f>0.59*Q22</f>
        <v>0</v>
      </c>
      <c r="R34" s="10">
        <f>0.59*R22</f>
        <v>0.59</v>
      </c>
      <c r="S34" s="10">
        <f t="shared" si="10"/>
        <v>0</v>
      </c>
      <c r="T34" s="10">
        <v>250</v>
      </c>
      <c r="U34" s="10">
        <f t="shared" si="11"/>
        <v>287.5</v>
      </c>
      <c r="V34" s="10">
        <f t="shared" si="12"/>
        <v>0</v>
      </c>
      <c r="W34" s="10">
        <f t="shared" si="13"/>
        <v>0</v>
      </c>
      <c r="X34" s="10">
        <f t="shared" si="14"/>
        <v>0</v>
      </c>
      <c r="Y34" s="10">
        <f>0.59*Y22</f>
        <v>0</v>
      </c>
      <c r="Z34" s="10">
        <f>0.59*Z22</f>
        <v>0.177</v>
      </c>
      <c r="AA34" s="10">
        <f t="shared" si="15"/>
        <v>0</v>
      </c>
      <c r="AB34" s="10">
        <f t="shared" si="16"/>
        <v>0</v>
      </c>
      <c r="AC34" s="10">
        <f>0.59*AC22</f>
        <v>0</v>
      </c>
      <c r="AD34" s="10">
        <f>0.59*AD22</f>
        <v>2.2066</v>
      </c>
      <c r="AE34" s="10">
        <f t="shared" si="17"/>
        <v>0</v>
      </c>
      <c r="AF34" s="10">
        <f t="shared" si="18"/>
        <v>0</v>
      </c>
      <c r="AG34" s="10">
        <f>0.59*AG22</f>
        <v>0</v>
      </c>
      <c r="AH34" s="10">
        <f>0.59*AH22</f>
        <v>105.13799999999999</v>
      </c>
      <c r="AI34" s="10">
        <f t="shared" si="19"/>
        <v>0</v>
      </c>
      <c r="AJ34" s="10">
        <f t="shared" si="20"/>
        <v>0</v>
      </c>
      <c r="AK34" s="10">
        <f>0.59*AK22</f>
        <v>0</v>
      </c>
      <c r="AL34" s="10">
        <f>0.59*AL22</f>
        <v>48.675</v>
      </c>
      <c r="AM34" s="10">
        <f t="shared" si="21"/>
        <v>0</v>
      </c>
      <c r="AN34" s="10">
        <f t="shared" si="22"/>
        <v>0</v>
      </c>
      <c r="AO34" s="10">
        <f>0.59*AO22</f>
        <v>0</v>
      </c>
      <c r="AP34" s="10">
        <f>0.59*AP22</f>
        <v>23.364</v>
      </c>
      <c r="AQ34" s="10">
        <f t="shared" si="23"/>
        <v>0</v>
      </c>
      <c r="AR34" s="10">
        <f t="shared" si="24"/>
        <v>2.574</v>
      </c>
      <c r="AS34" s="7">
        <v>2.34</v>
      </c>
      <c r="AT34" s="10">
        <f t="shared" si="25"/>
        <v>2.9600999999999997</v>
      </c>
      <c r="AU34" s="10">
        <f t="shared" si="26"/>
        <v>0</v>
      </c>
      <c r="AV34" s="10">
        <f>0.59*AV22</f>
        <v>0</v>
      </c>
      <c r="AW34" s="10">
        <f>0.59*AW22</f>
        <v>233.64</v>
      </c>
      <c r="AX34" s="10"/>
      <c r="AY34" s="10">
        <f t="shared" si="27"/>
        <v>0</v>
      </c>
      <c r="AZ34" s="10">
        <f t="shared" si="28"/>
        <v>0</v>
      </c>
      <c r="BA34" s="10">
        <f t="shared" si="29"/>
        <v>1.2100000000000002</v>
      </c>
      <c r="BB34" s="10">
        <v>1.1</v>
      </c>
      <c r="BC34" s="10">
        <v>1.1</v>
      </c>
      <c r="BD34" s="10"/>
      <c r="BE34" s="10">
        <f t="shared" si="30"/>
        <v>0.5016</v>
      </c>
      <c r="BF34" s="10">
        <f t="shared" si="31"/>
        <v>0.45599999999999996</v>
      </c>
      <c r="BG34" s="10">
        <f t="shared" si="32"/>
        <v>0.6725999999999999</v>
      </c>
      <c r="BH34" s="10">
        <f t="shared" si="33"/>
        <v>0.57684</v>
      </c>
      <c r="BI34" s="10">
        <v>4.5</v>
      </c>
      <c r="BJ34" s="9">
        <f>0.59*BJ22</f>
        <v>0.035399999999999994</v>
      </c>
      <c r="BK34" s="9">
        <f>0.59*BK22</f>
        <v>0</v>
      </c>
      <c r="BL34" s="9">
        <f>0.59*BL22</f>
        <v>0.0885</v>
      </c>
      <c r="BM34" s="9">
        <f>0.59*BM22</f>
        <v>0.0885</v>
      </c>
      <c r="BN34" s="2"/>
      <c r="BO34" s="2"/>
      <c r="BP34" s="2"/>
      <c r="BQ34" s="2"/>
      <c r="BR34" s="2"/>
      <c r="BS34" s="2"/>
      <c r="BT34" s="2"/>
      <c r="BU34" s="2"/>
      <c r="BV34" s="3"/>
      <c r="BW34" s="3"/>
      <c r="BX34" s="3"/>
      <c r="BY34" s="3"/>
    </row>
    <row r="35" spans="1:77" ht="12" customHeight="1">
      <c r="A35" s="52"/>
      <c r="B35" s="53"/>
      <c r="C35" s="31">
        <f t="shared" si="0"/>
        <v>0.14300000000000002</v>
      </c>
      <c r="D35" s="10">
        <v>0.13</v>
      </c>
      <c r="E35" s="10">
        <f t="shared" si="1"/>
        <v>0.16445</v>
      </c>
      <c r="F35" s="10">
        <f t="shared" si="2"/>
        <v>0.275</v>
      </c>
      <c r="G35" s="10">
        <v>0.25</v>
      </c>
      <c r="H35" s="10">
        <f t="shared" si="3"/>
        <v>0.31625</v>
      </c>
      <c r="I35" s="10">
        <f t="shared" si="4"/>
        <v>287.5</v>
      </c>
      <c r="J35" s="10">
        <f t="shared" si="5"/>
        <v>0.77</v>
      </c>
      <c r="K35" s="10">
        <v>0.7</v>
      </c>
      <c r="L35" s="10">
        <f t="shared" si="6"/>
        <v>0.8855</v>
      </c>
      <c r="M35" s="10">
        <f t="shared" si="7"/>
        <v>0.44000000000000006</v>
      </c>
      <c r="N35" s="10">
        <v>0.4</v>
      </c>
      <c r="O35" s="7">
        <f t="shared" si="8"/>
        <v>0.506</v>
      </c>
      <c r="P35" s="7">
        <f t="shared" si="9"/>
        <v>0.8140000000000001</v>
      </c>
      <c r="Q35" s="10">
        <v>0.74</v>
      </c>
      <c r="R35" s="10">
        <v>0.74</v>
      </c>
      <c r="S35" s="10">
        <f t="shared" si="10"/>
        <v>0.9361</v>
      </c>
      <c r="T35" s="10">
        <v>250</v>
      </c>
      <c r="U35" s="10">
        <f t="shared" si="11"/>
        <v>287.5</v>
      </c>
      <c r="V35" s="10">
        <f t="shared" si="12"/>
        <v>0.8140000000000001</v>
      </c>
      <c r="W35" s="10">
        <f t="shared" si="13"/>
        <v>0.9361</v>
      </c>
      <c r="X35" s="10">
        <f t="shared" si="14"/>
        <v>0.24200000000000002</v>
      </c>
      <c r="Y35" s="10">
        <v>0.22</v>
      </c>
      <c r="Z35" s="10">
        <v>0.22</v>
      </c>
      <c r="AA35" s="10">
        <f t="shared" si="15"/>
        <v>0.2783</v>
      </c>
      <c r="AB35" s="10">
        <f t="shared" si="16"/>
        <v>3.047</v>
      </c>
      <c r="AC35" s="10">
        <v>2.77</v>
      </c>
      <c r="AD35" s="10">
        <v>2.77</v>
      </c>
      <c r="AE35" s="10">
        <f t="shared" si="17"/>
        <v>3.50405</v>
      </c>
      <c r="AF35" s="10">
        <f t="shared" si="18"/>
        <v>145.02400000000003</v>
      </c>
      <c r="AG35" s="10">
        <v>131.84</v>
      </c>
      <c r="AH35" s="10">
        <v>131.84</v>
      </c>
      <c r="AI35" s="10">
        <f t="shared" si="19"/>
        <v>166.7776</v>
      </c>
      <c r="AJ35" s="10">
        <f t="shared" si="20"/>
        <v>67.13300000000001</v>
      </c>
      <c r="AK35" s="10">
        <v>61.03</v>
      </c>
      <c r="AL35" s="10">
        <v>61.03</v>
      </c>
      <c r="AM35" s="10">
        <f t="shared" si="21"/>
        <v>77.20295</v>
      </c>
      <c r="AN35" s="10">
        <f t="shared" si="22"/>
        <v>32.230000000000004</v>
      </c>
      <c r="AO35" s="10">
        <v>29.3</v>
      </c>
      <c r="AP35" s="10">
        <v>29.3</v>
      </c>
      <c r="AQ35" s="10">
        <f t="shared" si="23"/>
        <v>37.0645</v>
      </c>
      <c r="AR35" s="10">
        <f t="shared" si="24"/>
        <v>2.574</v>
      </c>
      <c r="AS35" s="7">
        <v>2.34</v>
      </c>
      <c r="AT35" s="10">
        <f t="shared" si="25"/>
        <v>2.9600999999999997</v>
      </c>
      <c r="AU35" s="10">
        <f t="shared" si="26"/>
        <v>322.3</v>
      </c>
      <c r="AV35" s="10">
        <v>293</v>
      </c>
      <c r="AW35" s="10">
        <v>293</v>
      </c>
      <c r="AX35" s="10"/>
      <c r="AY35" s="10">
        <f t="shared" si="27"/>
        <v>370.645</v>
      </c>
      <c r="AZ35" s="10">
        <f t="shared" si="28"/>
        <v>426.24174999999997</v>
      </c>
      <c r="BA35" s="10">
        <f t="shared" si="29"/>
        <v>0.7370000000000001</v>
      </c>
      <c r="BB35" s="10">
        <v>0.67</v>
      </c>
      <c r="BC35" s="10">
        <v>0.67</v>
      </c>
      <c r="BD35" s="10"/>
      <c r="BE35" s="10">
        <f t="shared" si="30"/>
        <v>0.5016</v>
      </c>
      <c r="BF35" s="10">
        <f t="shared" si="31"/>
        <v>0.45599999999999996</v>
      </c>
      <c r="BG35" s="10">
        <f t="shared" si="32"/>
        <v>0.8435999999999999</v>
      </c>
      <c r="BH35" s="10">
        <f t="shared" si="33"/>
        <v>0.57684</v>
      </c>
      <c r="BI35" s="10">
        <v>4.5</v>
      </c>
      <c r="BJ35" s="9">
        <v>0.04</v>
      </c>
      <c r="BK35" s="9">
        <v>0.1</v>
      </c>
      <c r="BL35" s="10">
        <v>0.089</v>
      </c>
      <c r="BM35" s="9">
        <v>0.1</v>
      </c>
      <c r="BN35" s="2"/>
      <c r="BO35" s="2"/>
      <c r="BP35" s="2"/>
      <c r="BQ35" s="2"/>
      <c r="BR35" s="2"/>
      <c r="BS35" s="2"/>
      <c r="BT35" s="2"/>
      <c r="BU35" s="2"/>
      <c r="BV35" s="3"/>
      <c r="BW35" s="3"/>
      <c r="BX35" s="3"/>
      <c r="BY35" s="3"/>
    </row>
    <row r="36" spans="1:77" ht="12.75" hidden="1">
      <c r="A36" s="50" t="s">
        <v>44</v>
      </c>
      <c r="B36" s="51"/>
      <c r="C36" s="31">
        <f t="shared" si="0"/>
        <v>0.14300000000000002</v>
      </c>
      <c r="D36" s="10">
        <v>0.13</v>
      </c>
      <c r="E36" s="10">
        <f t="shared" si="1"/>
        <v>0.16445</v>
      </c>
      <c r="F36" s="10">
        <f t="shared" si="2"/>
        <v>0.275</v>
      </c>
      <c r="G36" s="10">
        <v>0.25</v>
      </c>
      <c r="H36" s="10">
        <f t="shared" si="3"/>
        <v>0.31625</v>
      </c>
      <c r="I36" s="10">
        <f t="shared" si="4"/>
        <v>287.5</v>
      </c>
      <c r="J36" s="10">
        <f t="shared" si="5"/>
        <v>0.77</v>
      </c>
      <c r="K36" s="10">
        <v>0.7</v>
      </c>
      <c r="L36" s="10">
        <f t="shared" si="6"/>
        <v>0.8855</v>
      </c>
      <c r="M36" s="10">
        <f t="shared" si="7"/>
        <v>0.44000000000000006</v>
      </c>
      <c r="N36" s="10">
        <v>0.4</v>
      </c>
      <c r="O36" s="7">
        <f t="shared" si="8"/>
        <v>0.506</v>
      </c>
      <c r="P36" s="7">
        <f t="shared" si="9"/>
        <v>0</v>
      </c>
      <c r="Q36" s="10">
        <f>0.12*Q22</f>
        <v>0</v>
      </c>
      <c r="R36" s="10">
        <f>0.12*R22</f>
        <v>0.12</v>
      </c>
      <c r="S36" s="10">
        <f t="shared" si="10"/>
        <v>0</v>
      </c>
      <c r="T36" s="10">
        <v>250</v>
      </c>
      <c r="U36" s="10">
        <f t="shared" si="11"/>
        <v>287.5</v>
      </c>
      <c r="V36" s="10">
        <f t="shared" si="12"/>
        <v>0</v>
      </c>
      <c r="W36" s="10">
        <f t="shared" si="13"/>
        <v>0</v>
      </c>
      <c r="X36" s="10">
        <f t="shared" si="14"/>
        <v>0</v>
      </c>
      <c r="Y36" s="10">
        <f>0.12*Y22</f>
        <v>0</v>
      </c>
      <c r="Z36" s="10">
        <f>0.12*Z22</f>
        <v>0.036</v>
      </c>
      <c r="AA36" s="10">
        <f t="shared" si="15"/>
        <v>0</v>
      </c>
      <c r="AB36" s="10">
        <f t="shared" si="16"/>
        <v>0</v>
      </c>
      <c r="AC36" s="10">
        <f>0.12*AC22</f>
        <v>0</v>
      </c>
      <c r="AD36" s="10">
        <f>0.12*AD22</f>
        <v>0.44880000000000003</v>
      </c>
      <c r="AE36" s="10">
        <f t="shared" si="17"/>
        <v>0</v>
      </c>
      <c r="AF36" s="10">
        <f t="shared" si="18"/>
        <v>0</v>
      </c>
      <c r="AG36" s="10">
        <f>0.12*AG22</f>
        <v>0</v>
      </c>
      <c r="AH36" s="10">
        <f>0.12*AH22</f>
        <v>21.383999999999997</v>
      </c>
      <c r="AI36" s="10">
        <f t="shared" si="19"/>
        <v>0</v>
      </c>
      <c r="AJ36" s="10">
        <f t="shared" si="20"/>
        <v>0</v>
      </c>
      <c r="AK36" s="10">
        <f>0.12*AK22</f>
        <v>0</v>
      </c>
      <c r="AL36" s="10">
        <f>0.12*AL22</f>
        <v>9.9</v>
      </c>
      <c r="AM36" s="10">
        <f t="shared" si="21"/>
        <v>0</v>
      </c>
      <c r="AN36" s="10">
        <f t="shared" si="22"/>
        <v>0</v>
      </c>
      <c r="AO36" s="10">
        <f>0.12*AO22</f>
        <v>0</v>
      </c>
      <c r="AP36" s="10">
        <f>0.12*AP22</f>
        <v>4.752</v>
      </c>
      <c r="AQ36" s="10">
        <f t="shared" si="23"/>
        <v>0</v>
      </c>
      <c r="AR36" s="10">
        <f t="shared" si="24"/>
        <v>2.574</v>
      </c>
      <c r="AS36" s="7">
        <v>2.34</v>
      </c>
      <c r="AT36" s="10">
        <f t="shared" si="25"/>
        <v>2.9600999999999997</v>
      </c>
      <c r="AU36" s="10">
        <f t="shared" si="26"/>
        <v>0</v>
      </c>
      <c r="AV36" s="10">
        <f>0.12*AV22</f>
        <v>0</v>
      </c>
      <c r="AW36" s="10">
        <f>0.12*AW22</f>
        <v>47.519999999999996</v>
      </c>
      <c r="AX36" s="10"/>
      <c r="AY36" s="10">
        <f t="shared" si="27"/>
        <v>0</v>
      </c>
      <c r="AZ36" s="10">
        <f t="shared" si="28"/>
        <v>0</v>
      </c>
      <c r="BA36" s="10">
        <f t="shared" si="29"/>
        <v>0.9900000000000001</v>
      </c>
      <c r="BB36" s="10">
        <v>0.9</v>
      </c>
      <c r="BC36" s="10">
        <v>0.9</v>
      </c>
      <c r="BD36" s="10"/>
      <c r="BE36" s="10">
        <f t="shared" si="30"/>
        <v>0.5016</v>
      </c>
      <c r="BF36" s="10">
        <f t="shared" si="31"/>
        <v>0.45599999999999996</v>
      </c>
      <c r="BG36" s="10">
        <f t="shared" si="32"/>
        <v>0.13679999999999998</v>
      </c>
      <c r="BH36" s="10">
        <f t="shared" si="33"/>
        <v>0.57684</v>
      </c>
      <c r="BI36" s="10">
        <v>4.5</v>
      </c>
      <c r="BJ36" s="9">
        <f>0.12*BJ22</f>
        <v>0.0072</v>
      </c>
      <c r="BK36" s="9">
        <f>0.12*BK22</f>
        <v>0</v>
      </c>
      <c r="BL36" s="9">
        <f>0.12*BL22</f>
        <v>0.018</v>
      </c>
      <c r="BM36" s="9">
        <f>0.12*BM22</f>
        <v>0.018</v>
      </c>
      <c r="BN36" s="2"/>
      <c r="BO36" s="2"/>
      <c r="BP36" s="2"/>
      <c r="BQ36" s="2"/>
      <c r="BR36" s="2"/>
      <c r="BS36" s="2"/>
      <c r="BT36" s="2"/>
      <c r="BU36" s="2"/>
      <c r="BV36" s="3"/>
      <c r="BW36" s="3"/>
      <c r="BX36" s="3"/>
      <c r="BY36" s="3"/>
    </row>
    <row r="37" spans="1:77" ht="12" customHeight="1">
      <c r="A37" s="52"/>
      <c r="B37" s="53"/>
      <c r="C37" s="31">
        <f t="shared" si="0"/>
        <v>0.14300000000000002</v>
      </c>
      <c r="D37" s="10">
        <v>0.13</v>
      </c>
      <c r="E37" s="10">
        <f t="shared" si="1"/>
        <v>0.16445</v>
      </c>
      <c r="F37" s="10">
        <f t="shared" si="2"/>
        <v>0.275</v>
      </c>
      <c r="G37" s="10">
        <v>0.25</v>
      </c>
      <c r="H37" s="10">
        <f t="shared" si="3"/>
        <v>0.31625</v>
      </c>
      <c r="I37" s="10">
        <f t="shared" si="4"/>
        <v>287.5</v>
      </c>
      <c r="J37" s="10">
        <f t="shared" si="5"/>
        <v>0.77</v>
      </c>
      <c r="K37" s="10">
        <v>0.7</v>
      </c>
      <c r="L37" s="10">
        <f t="shared" si="6"/>
        <v>0.8855</v>
      </c>
      <c r="M37" s="10">
        <f t="shared" si="7"/>
        <v>0.44000000000000006</v>
      </c>
      <c r="N37" s="10">
        <v>0.4</v>
      </c>
      <c r="O37" s="7">
        <f t="shared" si="8"/>
        <v>0.506</v>
      </c>
      <c r="P37" s="7">
        <f t="shared" si="9"/>
        <v>0.165</v>
      </c>
      <c r="Q37" s="10">
        <v>0.15</v>
      </c>
      <c r="R37" s="10">
        <v>0.15</v>
      </c>
      <c r="S37" s="10">
        <v>0.19</v>
      </c>
      <c r="T37" s="10">
        <v>250</v>
      </c>
      <c r="U37" s="10">
        <f t="shared" si="11"/>
        <v>287.5</v>
      </c>
      <c r="V37" s="10">
        <f t="shared" si="12"/>
        <v>0.165</v>
      </c>
      <c r="W37" s="10">
        <f t="shared" si="13"/>
        <v>0.18975</v>
      </c>
      <c r="X37" s="10">
        <f t="shared" si="14"/>
        <v>0.0495</v>
      </c>
      <c r="Y37" s="10">
        <v>0.045</v>
      </c>
      <c r="Z37" s="10">
        <v>0.045</v>
      </c>
      <c r="AA37" s="10">
        <f t="shared" si="15"/>
        <v>0.056924999999999996</v>
      </c>
      <c r="AB37" s="10">
        <f t="shared" si="16"/>
        <v>0.6160000000000001</v>
      </c>
      <c r="AC37" s="10">
        <v>0.56</v>
      </c>
      <c r="AD37" s="10">
        <v>0.56</v>
      </c>
      <c r="AE37" s="10">
        <f t="shared" si="17"/>
        <v>0.7084</v>
      </c>
      <c r="AF37" s="10">
        <f t="shared" si="18"/>
        <v>29.491</v>
      </c>
      <c r="AG37" s="10">
        <v>26.81</v>
      </c>
      <c r="AH37" s="10">
        <v>26.81</v>
      </c>
      <c r="AI37" s="10">
        <f t="shared" si="19"/>
        <v>33.914649999999995</v>
      </c>
      <c r="AJ37" s="10">
        <f t="shared" si="20"/>
        <v>13.651000000000002</v>
      </c>
      <c r="AK37" s="10">
        <v>12.41</v>
      </c>
      <c r="AL37" s="10">
        <v>12.41</v>
      </c>
      <c r="AM37" s="10">
        <f t="shared" si="21"/>
        <v>15.69865</v>
      </c>
      <c r="AN37" s="10">
        <f t="shared" si="22"/>
        <v>6.556</v>
      </c>
      <c r="AO37" s="10">
        <v>5.96</v>
      </c>
      <c r="AP37" s="10">
        <v>5.96</v>
      </c>
      <c r="AQ37" s="10">
        <f t="shared" si="23"/>
        <v>7.5394</v>
      </c>
      <c r="AR37" s="10">
        <f t="shared" si="24"/>
        <v>2.574</v>
      </c>
      <c r="AS37" s="7">
        <v>2.34</v>
      </c>
      <c r="AT37" s="10">
        <f t="shared" si="25"/>
        <v>2.9600999999999997</v>
      </c>
      <c r="AU37" s="10">
        <f t="shared" si="26"/>
        <v>65.549</v>
      </c>
      <c r="AV37" s="10">
        <v>59.59</v>
      </c>
      <c r="AW37" s="10">
        <v>59.59</v>
      </c>
      <c r="AX37" s="10"/>
      <c r="AY37" s="10">
        <f t="shared" si="27"/>
        <v>75.38135</v>
      </c>
      <c r="AZ37" s="10">
        <f t="shared" si="28"/>
        <v>86.68855249999999</v>
      </c>
      <c r="BA37" s="10">
        <f t="shared" si="29"/>
        <v>0.165</v>
      </c>
      <c r="BB37" s="10">
        <v>0.15</v>
      </c>
      <c r="BC37" s="10">
        <v>0.15</v>
      </c>
      <c r="BD37" s="10"/>
      <c r="BE37" s="10">
        <f t="shared" si="30"/>
        <v>0.5016</v>
      </c>
      <c r="BF37" s="10">
        <f t="shared" si="31"/>
        <v>0.45599999999999996</v>
      </c>
      <c r="BG37" s="10">
        <f t="shared" si="32"/>
        <v>0.17099999999999999</v>
      </c>
      <c r="BH37" s="10">
        <f t="shared" si="33"/>
        <v>0.57684</v>
      </c>
      <c r="BI37" s="10">
        <v>4.5</v>
      </c>
      <c r="BJ37" s="9">
        <v>0.02</v>
      </c>
      <c r="BK37" s="9">
        <v>0.046</v>
      </c>
      <c r="BL37" s="10">
        <f>BL36*1.1</f>
        <v>0.0198</v>
      </c>
      <c r="BM37" s="9">
        <v>0.046</v>
      </c>
      <c r="BN37" s="2"/>
      <c r="BO37" s="2"/>
      <c r="BP37" s="2"/>
      <c r="BQ37" s="2"/>
      <c r="BR37" s="2"/>
      <c r="BS37" s="2"/>
      <c r="BT37" s="2"/>
      <c r="BU37" s="2"/>
      <c r="BV37" s="3"/>
      <c r="BW37" s="3"/>
      <c r="BX37" s="3"/>
      <c r="BY37" s="3"/>
    </row>
    <row r="38" spans="1:77" ht="0.75" customHeight="1" hidden="1">
      <c r="A38" s="50" t="s">
        <v>45</v>
      </c>
      <c r="B38" s="51"/>
      <c r="C38" s="31">
        <f t="shared" si="0"/>
        <v>0.22000000000000003</v>
      </c>
      <c r="D38" s="10">
        <v>0.2</v>
      </c>
      <c r="E38" s="10">
        <f t="shared" si="1"/>
        <v>0.253</v>
      </c>
      <c r="F38" s="10">
        <f t="shared" si="2"/>
        <v>0.48400000000000004</v>
      </c>
      <c r="G38" s="10">
        <v>0.44</v>
      </c>
      <c r="H38" s="10">
        <f t="shared" si="3"/>
        <v>0.5566</v>
      </c>
      <c r="I38" s="10">
        <f t="shared" si="4"/>
        <v>287.5</v>
      </c>
      <c r="J38" s="10">
        <f t="shared" si="5"/>
        <v>1.2100000000000002</v>
      </c>
      <c r="K38" s="10">
        <v>1.1</v>
      </c>
      <c r="L38" s="10">
        <f t="shared" si="6"/>
        <v>1.3915000000000002</v>
      </c>
      <c r="M38" s="10">
        <f t="shared" si="7"/>
        <v>0.44000000000000006</v>
      </c>
      <c r="N38" s="10">
        <v>0.4</v>
      </c>
      <c r="O38" s="7">
        <f t="shared" si="8"/>
        <v>0.506</v>
      </c>
      <c r="P38" s="7">
        <f t="shared" si="9"/>
        <v>0</v>
      </c>
      <c r="Q38" s="10">
        <f>0.66*Q22</f>
        <v>0</v>
      </c>
      <c r="R38" s="10">
        <f>0.66*R22</f>
        <v>0.66</v>
      </c>
      <c r="S38" s="10">
        <f>P38*1.15</f>
        <v>0</v>
      </c>
      <c r="T38" s="10">
        <v>250</v>
      </c>
      <c r="U38" s="10">
        <f t="shared" si="11"/>
        <v>287.5</v>
      </c>
      <c r="V38" s="10">
        <f t="shared" si="12"/>
        <v>0</v>
      </c>
      <c r="W38" s="10">
        <f t="shared" si="13"/>
        <v>0</v>
      </c>
      <c r="X38" s="10">
        <f t="shared" si="14"/>
        <v>0</v>
      </c>
      <c r="Y38" s="10">
        <f>0.66*Y22</f>
        <v>0</v>
      </c>
      <c r="Z38" s="10">
        <f>0.66*Z22</f>
        <v>0.198</v>
      </c>
      <c r="AA38" s="10">
        <f t="shared" si="15"/>
        <v>0</v>
      </c>
      <c r="AB38" s="10">
        <f t="shared" si="16"/>
        <v>0</v>
      </c>
      <c r="AC38" s="10">
        <f>0.66*AC22</f>
        <v>0</v>
      </c>
      <c r="AD38" s="10">
        <f>0.66*AD22</f>
        <v>2.4684000000000004</v>
      </c>
      <c r="AE38" s="10">
        <f t="shared" si="17"/>
        <v>0</v>
      </c>
      <c r="AF38" s="10">
        <f t="shared" si="18"/>
        <v>0</v>
      </c>
      <c r="AG38" s="10">
        <f>0.66*AG22</f>
        <v>0</v>
      </c>
      <c r="AH38" s="10">
        <f>0.66*AH22</f>
        <v>117.612</v>
      </c>
      <c r="AI38" s="10">
        <f t="shared" si="19"/>
        <v>0</v>
      </c>
      <c r="AJ38" s="10">
        <f t="shared" si="20"/>
        <v>0</v>
      </c>
      <c r="AK38" s="10">
        <f>0.66*AK22</f>
        <v>0</v>
      </c>
      <c r="AL38" s="10">
        <f>0.66*AL22</f>
        <v>54.45</v>
      </c>
      <c r="AM38" s="10">
        <f t="shared" si="21"/>
        <v>0</v>
      </c>
      <c r="AN38" s="10">
        <f t="shared" si="22"/>
        <v>0</v>
      </c>
      <c r="AO38" s="10">
        <f>0.66*AO22</f>
        <v>0</v>
      </c>
      <c r="AP38" s="10">
        <f>0.66*AP22</f>
        <v>26.136000000000003</v>
      </c>
      <c r="AQ38" s="10">
        <f t="shared" si="23"/>
        <v>0</v>
      </c>
      <c r="AR38" s="10">
        <f t="shared" si="24"/>
        <v>2.574</v>
      </c>
      <c r="AS38" s="7">
        <v>2.34</v>
      </c>
      <c r="AT38" s="10">
        <f t="shared" si="25"/>
        <v>2.9600999999999997</v>
      </c>
      <c r="AU38" s="10">
        <f t="shared" si="26"/>
        <v>0</v>
      </c>
      <c r="AV38" s="10">
        <f>0.66*AV22</f>
        <v>0</v>
      </c>
      <c r="AW38" s="10">
        <f>0.66*AW22</f>
        <v>261.36</v>
      </c>
      <c r="AX38" s="10"/>
      <c r="AY38" s="10">
        <f t="shared" si="27"/>
        <v>0</v>
      </c>
      <c r="AZ38" s="10">
        <f t="shared" si="28"/>
        <v>0</v>
      </c>
      <c r="BA38" s="10">
        <f t="shared" si="29"/>
        <v>1.2100000000000002</v>
      </c>
      <c r="BB38" s="10">
        <v>1.1</v>
      </c>
      <c r="BC38" s="10">
        <v>1.1</v>
      </c>
      <c r="BD38" s="10"/>
      <c r="BE38" s="10">
        <f t="shared" si="30"/>
        <v>0.5016</v>
      </c>
      <c r="BF38" s="10">
        <f t="shared" si="31"/>
        <v>0.45599999999999996</v>
      </c>
      <c r="BG38" s="10">
        <f t="shared" si="32"/>
        <v>0.7524</v>
      </c>
      <c r="BH38" s="10">
        <f t="shared" si="33"/>
        <v>0.57684</v>
      </c>
      <c r="BI38" s="10">
        <v>4.5</v>
      </c>
      <c r="BJ38" s="9">
        <f>0.66*BJ22</f>
        <v>0.0396</v>
      </c>
      <c r="BK38" s="9">
        <f>0.66*BK22</f>
        <v>0</v>
      </c>
      <c r="BL38" s="9">
        <f>0.66*BL22</f>
        <v>0.099</v>
      </c>
      <c r="BM38" s="9">
        <f>0.66*BM22</f>
        <v>0.099</v>
      </c>
      <c r="BN38" s="2"/>
      <c r="BO38" s="2"/>
      <c r="BP38" s="2"/>
      <c r="BQ38" s="2"/>
      <c r="BR38" s="2"/>
      <c r="BS38" s="2"/>
      <c r="BT38" s="2"/>
      <c r="BU38" s="2"/>
      <c r="BV38" s="3"/>
      <c r="BW38" s="3"/>
      <c r="BX38" s="3"/>
      <c r="BY38" s="3"/>
    </row>
    <row r="39" spans="1:77" ht="12.75">
      <c r="A39" s="52"/>
      <c r="B39" s="53"/>
      <c r="C39" s="31">
        <f t="shared" si="0"/>
        <v>0.275</v>
      </c>
      <c r="D39" s="10">
        <v>0.25</v>
      </c>
      <c r="E39" s="10">
        <f t="shared" si="1"/>
        <v>0.31625</v>
      </c>
      <c r="F39" s="10">
        <f t="shared" si="2"/>
        <v>0.6050000000000001</v>
      </c>
      <c r="G39" s="10">
        <v>0.55</v>
      </c>
      <c r="H39" s="10">
        <f t="shared" si="3"/>
        <v>0.6957500000000001</v>
      </c>
      <c r="I39" s="10">
        <f t="shared" si="4"/>
        <v>287.5</v>
      </c>
      <c r="J39" s="10">
        <f t="shared" si="5"/>
        <v>1.518</v>
      </c>
      <c r="K39" s="10">
        <v>1.38</v>
      </c>
      <c r="L39" s="10">
        <f t="shared" si="6"/>
        <v>1.7456999999999998</v>
      </c>
      <c r="M39" s="10">
        <f t="shared" si="7"/>
        <v>0.44000000000000006</v>
      </c>
      <c r="N39" s="10">
        <v>0.4</v>
      </c>
      <c r="O39" s="7">
        <f t="shared" si="8"/>
        <v>0.506</v>
      </c>
      <c r="P39" s="7">
        <f t="shared" si="9"/>
        <v>0.913</v>
      </c>
      <c r="Q39" s="10">
        <v>0.83</v>
      </c>
      <c r="R39" s="10">
        <v>0.83</v>
      </c>
      <c r="S39" s="10">
        <v>1.27</v>
      </c>
      <c r="T39" s="10">
        <v>250</v>
      </c>
      <c r="U39" s="10">
        <f t="shared" si="11"/>
        <v>287.5</v>
      </c>
      <c r="V39" s="10">
        <f t="shared" si="12"/>
        <v>0.913</v>
      </c>
      <c r="W39" s="10">
        <f t="shared" si="13"/>
        <v>1.04995</v>
      </c>
      <c r="X39" s="10">
        <f t="shared" si="14"/>
        <v>0.275</v>
      </c>
      <c r="Y39" s="10">
        <v>0.25</v>
      </c>
      <c r="Z39" s="10">
        <v>0.25</v>
      </c>
      <c r="AA39" s="10">
        <f t="shared" si="15"/>
        <v>0.31625</v>
      </c>
      <c r="AB39" s="10">
        <f t="shared" si="16"/>
        <v>3.4100000000000006</v>
      </c>
      <c r="AC39" s="10">
        <v>3.1</v>
      </c>
      <c r="AD39" s="10">
        <v>3.1</v>
      </c>
      <c r="AE39" s="10">
        <f t="shared" si="17"/>
        <v>3.9215000000000004</v>
      </c>
      <c r="AF39" s="10">
        <f t="shared" si="18"/>
        <v>162.228</v>
      </c>
      <c r="AG39" s="10">
        <v>147.48</v>
      </c>
      <c r="AH39" s="10">
        <v>147.48</v>
      </c>
      <c r="AI39" s="10">
        <f t="shared" si="19"/>
        <v>186.5622</v>
      </c>
      <c r="AJ39" s="10">
        <f t="shared" si="20"/>
        <v>75.11900000000001</v>
      </c>
      <c r="AK39" s="10">
        <v>68.29</v>
      </c>
      <c r="AL39" s="10">
        <v>68.29</v>
      </c>
      <c r="AM39" s="10">
        <f t="shared" si="21"/>
        <v>86.38685000000001</v>
      </c>
      <c r="AN39" s="10">
        <f t="shared" si="22"/>
        <v>36.047000000000004</v>
      </c>
      <c r="AO39" s="10">
        <v>32.77</v>
      </c>
      <c r="AP39" s="10">
        <v>32.77</v>
      </c>
      <c r="AQ39" s="10">
        <f t="shared" si="23"/>
        <v>41.45405</v>
      </c>
      <c r="AR39" s="10">
        <f t="shared" si="24"/>
        <v>2.574</v>
      </c>
      <c r="AS39" s="7">
        <v>2.34</v>
      </c>
      <c r="AT39" s="10">
        <f t="shared" si="25"/>
        <v>2.9600999999999997</v>
      </c>
      <c r="AU39" s="10">
        <f t="shared" si="26"/>
        <v>360.52500000000003</v>
      </c>
      <c r="AV39" s="10">
        <v>327.75</v>
      </c>
      <c r="AW39" s="10">
        <v>327.75</v>
      </c>
      <c r="AX39" s="10"/>
      <c r="AY39" s="10">
        <f t="shared" si="27"/>
        <v>414.60375</v>
      </c>
      <c r="AZ39" s="10">
        <f t="shared" si="28"/>
        <v>476.79431249999993</v>
      </c>
      <c r="BA39" s="10">
        <f t="shared" si="29"/>
        <v>1.1</v>
      </c>
      <c r="BB39" s="10">
        <v>1</v>
      </c>
      <c r="BC39" s="10">
        <v>1</v>
      </c>
      <c r="BD39" s="10"/>
      <c r="BE39" s="10">
        <f t="shared" si="30"/>
        <v>0.5016</v>
      </c>
      <c r="BF39" s="10">
        <f t="shared" si="31"/>
        <v>0.45599999999999996</v>
      </c>
      <c r="BG39" s="10">
        <f t="shared" si="32"/>
        <v>0.9461999999999998</v>
      </c>
      <c r="BH39" s="10">
        <f t="shared" si="33"/>
        <v>0.57684</v>
      </c>
      <c r="BI39" s="10">
        <v>4.5</v>
      </c>
      <c r="BJ39" s="9">
        <v>0.08</v>
      </c>
      <c r="BK39" s="9">
        <v>0.057</v>
      </c>
      <c r="BL39" s="10">
        <f>BL38*1.1</f>
        <v>0.10890000000000001</v>
      </c>
      <c r="BM39" s="9">
        <v>0.057</v>
      </c>
      <c r="BN39" s="2"/>
      <c r="BO39" s="2"/>
      <c r="BP39" s="2"/>
      <c r="BQ39" s="2"/>
      <c r="BR39" s="2"/>
      <c r="BS39" s="2"/>
      <c r="BT39" s="2"/>
      <c r="BU39" s="2"/>
      <c r="BV39" s="3"/>
      <c r="BW39" s="3"/>
      <c r="BX39" s="3"/>
      <c r="BY39" s="3"/>
    </row>
    <row r="40" spans="1:77" ht="12.75" hidden="1">
      <c r="A40" s="50" t="s">
        <v>46</v>
      </c>
      <c r="B40" s="51"/>
      <c r="C40" s="31">
        <f t="shared" si="0"/>
        <v>0.11000000000000001</v>
      </c>
      <c r="D40" s="10">
        <v>0.1</v>
      </c>
      <c r="E40" s="10">
        <f t="shared" si="1"/>
        <v>0.1265</v>
      </c>
      <c r="F40" s="10">
        <f t="shared" si="2"/>
        <v>0.22000000000000003</v>
      </c>
      <c r="G40" s="10">
        <v>0.2</v>
      </c>
      <c r="H40" s="10">
        <f t="shared" si="3"/>
        <v>0.253</v>
      </c>
      <c r="I40" s="10">
        <f t="shared" si="4"/>
        <v>287.5</v>
      </c>
      <c r="J40" s="10">
        <f t="shared" si="5"/>
        <v>0.6050000000000001</v>
      </c>
      <c r="K40" s="10">
        <v>0.55</v>
      </c>
      <c r="L40" s="10">
        <f t="shared" si="6"/>
        <v>0.6957500000000001</v>
      </c>
      <c r="M40" s="10">
        <f t="shared" si="7"/>
        <v>0.44000000000000006</v>
      </c>
      <c r="N40" s="10">
        <v>0.4</v>
      </c>
      <c r="O40" s="7">
        <f t="shared" si="8"/>
        <v>0.506</v>
      </c>
      <c r="P40" s="7">
        <f t="shared" si="9"/>
        <v>0</v>
      </c>
      <c r="Q40" s="10">
        <f>0.18*Q22</f>
        <v>0</v>
      </c>
      <c r="R40" s="10">
        <f>0.18*R22</f>
        <v>0.18</v>
      </c>
      <c r="S40" s="10">
        <f>P40*1.15</f>
        <v>0</v>
      </c>
      <c r="T40" s="10">
        <v>250</v>
      </c>
      <c r="U40" s="10">
        <f t="shared" si="11"/>
        <v>287.5</v>
      </c>
      <c r="V40" s="10">
        <f t="shared" si="12"/>
        <v>0</v>
      </c>
      <c r="W40" s="10">
        <f t="shared" si="13"/>
        <v>0</v>
      </c>
      <c r="X40" s="10">
        <f t="shared" si="14"/>
        <v>0</v>
      </c>
      <c r="Y40" s="10">
        <f>0.18*Y22</f>
        <v>0</v>
      </c>
      <c r="Z40" s="10">
        <f>0.18*Z22</f>
        <v>0.054</v>
      </c>
      <c r="AA40" s="10">
        <f t="shared" si="15"/>
        <v>0</v>
      </c>
      <c r="AB40" s="10">
        <f t="shared" si="16"/>
        <v>0</v>
      </c>
      <c r="AC40" s="10">
        <f>0.18*AC22</f>
        <v>0</v>
      </c>
      <c r="AD40" s="10">
        <f>0.18*AD22</f>
        <v>0.6732</v>
      </c>
      <c r="AE40" s="10">
        <f t="shared" si="17"/>
        <v>0</v>
      </c>
      <c r="AF40" s="10">
        <f t="shared" si="18"/>
        <v>0</v>
      </c>
      <c r="AG40" s="10">
        <f>0.18*AG22</f>
        <v>0</v>
      </c>
      <c r="AH40" s="10">
        <f>0.18*AH22</f>
        <v>32.07599999999999</v>
      </c>
      <c r="AI40" s="10">
        <f t="shared" si="19"/>
        <v>0</v>
      </c>
      <c r="AJ40" s="10">
        <f t="shared" si="20"/>
        <v>0</v>
      </c>
      <c r="AK40" s="10">
        <f>0.18*AK22</f>
        <v>0</v>
      </c>
      <c r="AL40" s="10">
        <f>0.18*AL22</f>
        <v>14.85</v>
      </c>
      <c r="AM40" s="10">
        <f t="shared" si="21"/>
        <v>0</v>
      </c>
      <c r="AN40" s="10">
        <f t="shared" si="22"/>
        <v>0</v>
      </c>
      <c r="AO40" s="10">
        <f>0.18*AO22</f>
        <v>0</v>
      </c>
      <c r="AP40" s="10">
        <f>0.18*AP22</f>
        <v>7.128</v>
      </c>
      <c r="AQ40" s="10">
        <f t="shared" si="23"/>
        <v>0</v>
      </c>
      <c r="AR40" s="10">
        <f t="shared" si="24"/>
        <v>2.574</v>
      </c>
      <c r="AS40" s="7">
        <v>2.34</v>
      </c>
      <c r="AT40" s="10">
        <f t="shared" si="25"/>
        <v>2.9600999999999997</v>
      </c>
      <c r="AU40" s="10">
        <f t="shared" si="26"/>
        <v>0</v>
      </c>
      <c r="AV40" s="10">
        <f>0.18*AV22</f>
        <v>0</v>
      </c>
      <c r="AW40" s="10">
        <f>0.18*AW22</f>
        <v>71.28</v>
      </c>
      <c r="AX40" s="10"/>
      <c r="AY40" s="10">
        <f t="shared" si="27"/>
        <v>0</v>
      </c>
      <c r="AZ40" s="10">
        <f t="shared" si="28"/>
        <v>0</v>
      </c>
      <c r="BA40" s="10">
        <f t="shared" si="29"/>
        <v>0.396</v>
      </c>
      <c r="BB40" s="10">
        <v>0.36</v>
      </c>
      <c r="BC40" s="10">
        <v>0.36</v>
      </c>
      <c r="BD40" s="10"/>
      <c r="BE40" s="10">
        <f t="shared" si="30"/>
        <v>0.5016</v>
      </c>
      <c r="BF40" s="10">
        <f t="shared" si="31"/>
        <v>0.45599999999999996</v>
      </c>
      <c r="BG40" s="10">
        <f t="shared" si="32"/>
        <v>0.20519999999999997</v>
      </c>
      <c r="BH40" s="10">
        <f t="shared" si="33"/>
        <v>0.57684</v>
      </c>
      <c r="BI40" s="10">
        <v>4.5</v>
      </c>
      <c r="BJ40" s="9">
        <f>0.18*BJ22</f>
        <v>0.010799999999999999</v>
      </c>
      <c r="BK40" s="9">
        <f>0.18*BK22</f>
        <v>0</v>
      </c>
      <c r="BL40" s="9">
        <f>0.18*BL22</f>
        <v>0.027</v>
      </c>
      <c r="BM40" s="9">
        <f>0.18*BM22</f>
        <v>0.027</v>
      </c>
      <c r="BN40" s="2"/>
      <c r="BO40" s="2"/>
      <c r="BP40" s="2"/>
      <c r="BQ40" s="2"/>
      <c r="BR40" s="2"/>
      <c r="BS40" s="2"/>
      <c r="BT40" s="2"/>
      <c r="BU40" s="2"/>
      <c r="BV40" s="3"/>
      <c r="BW40" s="3"/>
      <c r="BX40" s="3"/>
      <c r="BY40" s="3"/>
    </row>
    <row r="41" spans="1:77" ht="12" customHeight="1">
      <c r="A41" s="52"/>
      <c r="B41" s="53"/>
      <c r="C41" s="31">
        <f t="shared" si="0"/>
        <v>0.14300000000000002</v>
      </c>
      <c r="D41" s="10">
        <v>0.13</v>
      </c>
      <c r="E41" s="10">
        <f t="shared" si="1"/>
        <v>0.16445</v>
      </c>
      <c r="F41" s="10">
        <f t="shared" si="2"/>
        <v>0.275</v>
      </c>
      <c r="G41" s="10">
        <v>0.25</v>
      </c>
      <c r="H41" s="10">
        <f t="shared" si="3"/>
        <v>0.31625</v>
      </c>
      <c r="I41" s="10">
        <f t="shared" si="4"/>
        <v>287.5</v>
      </c>
      <c r="J41" s="10">
        <f t="shared" si="5"/>
        <v>0.77</v>
      </c>
      <c r="K41" s="10">
        <v>0.7</v>
      </c>
      <c r="L41" s="10">
        <f t="shared" si="6"/>
        <v>0.8855</v>
      </c>
      <c r="M41" s="10">
        <f t="shared" si="7"/>
        <v>0.44000000000000006</v>
      </c>
      <c r="N41" s="10">
        <v>0.4</v>
      </c>
      <c r="O41" s="7">
        <f t="shared" si="8"/>
        <v>0.506</v>
      </c>
      <c r="P41" s="7">
        <f t="shared" si="9"/>
        <v>0.25300000000000006</v>
      </c>
      <c r="Q41" s="10">
        <v>0.23</v>
      </c>
      <c r="R41" s="10">
        <v>0.23</v>
      </c>
      <c r="S41" s="10">
        <v>0.38</v>
      </c>
      <c r="T41" s="10">
        <v>250</v>
      </c>
      <c r="U41" s="10">
        <f t="shared" si="11"/>
        <v>287.5</v>
      </c>
      <c r="V41" s="10">
        <f t="shared" si="12"/>
        <v>0.25300000000000006</v>
      </c>
      <c r="W41" s="10">
        <f t="shared" si="13"/>
        <v>0.29095000000000004</v>
      </c>
      <c r="X41" s="10">
        <f t="shared" si="14"/>
        <v>0.07700000000000001</v>
      </c>
      <c r="Y41" s="10">
        <v>0.07</v>
      </c>
      <c r="Z41" s="10">
        <v>0.07</v>
      </c>
      <c r="AA41" s="10">
        <f t="shared" si="15"/>
        <v>0.08855</v>
      </c>
      <c r="AB41" s="10">
        <f t="shared" si="16"/>
        <v>0.924</v>
      </c>
      <c r="AC41" s="10">
        <v>0.84</v>
      </c>
      <c r="AD41" s="10">
        <v>0.84</v>
      </c>
      <c r="AE41" s="10">
        <f t="shared" si="17"/>
        <v>1.0626</v>
      </c>
      <c r="AF41" s="10">
        <f t="shared" si="18"/>
        <v>44.242000000000004</v>
      </c>
      <c r="AG41" s="10">
        <v>40.22</v>
      </c>
      <c r="AH41" s="10">
        <v>40.22</v>
      </c>
      <c r="AI41" s="10">
        <f t="shared" si="19"/>
        <v>50.8783</v>
      </c>
      <c r="AJ41" s="10">
        <f t="shared" si="20"/>
        <v>20.493000000000002</v>
      </c>
      <c r="AK41" s="10">
        <v>18.63</v>
      </c>
      <c r="AL41" s="10">
        <v>18.63</v>
      </c>
      <c r="AM41" s="10">
        <f t="shared" si="21"/>
        <v>23.566950000000002</v>
      </c>
      <c r="AN41" s="10">
        <f t="shared" si="22"/>
        <v>9.834</v>
      </c>
      <c r="AO41" s="10">
        <v>8.94</v>
      </c>
      <c r="AP41" s="10">
        <v>8.94</v>
      </c>
      <c r="AQ41" s="10">
        <f t="shared" si="23"/>
        <v>11.309099999999999</v>
      </c>
      <c r="AR41" s="10">
        <f t="shared" si="24"/>
        <v>2.574</v>
      </c>
      <c r="AS41" s="7">
        <v>2.34</v>
      </c>
      <c r="AT41" s="10">
        <f t="shared" si="25"/>
        <v>2.9600999999999997</v>
      </c>
      <c r="AU41" s="10">
        <f t="shared" si="26"/>
        <v>98.32900000000001</v>
      </c>
      <c r="AV41" s="10">
        <v>89.39</v>
      </c>
      <c r="AW41" s="10">
        <v>89.39</v>
      </c>
      <c r="AX41" s="10"/>
      <c r="AY41" s="10">
        <f t="shared" si="27"/>
        <v>113.07835</v>
      </c>
      <c r="AZ41" s="10">
        <f t="shared" si="28"/>
        <v>130.0401025</v>
      </c>
      <c r="BA41" s="10">
        <f t="shared" si="29"/>
        <v>0.33</v>
      </c>
      <c r="BB41" s="10">
        <v>0.3</v>
      </c>
      <c r="BC41" s="10">
        <v>0.3</v>
      </c>
      <c r="BD41" s="10"/>
      <c r="BE41" s="10">
        <f t="shared" si="30"/>
        <v>0.5016</v>
      </c>
      <c r="BF41" s="10">
        <f t="shared" si="31"/>
        <v>0.45599999999999996</v>
      </c>
      <c r="BG41" s="10">
        <f t="shared" si="32"/>
        <v>0.2622</v>
      </c>
      <c r="BH41" s="10">
        <f t="shared" si="33"/>
        <v>0.57684</v>
      </c>
      <c r="BI41" s="10">
        <v>4.5</v>
      </c>
      <c r="BJ41" s="9">
        <v>0.02</v>
      </c>
      <c r="BK41" s="9">
        <v>0.034</v>
      </c>
      <c r="BL41" s="10">
        <f>BL40*1.1</f>
        <v>0.0297</v>
      </c>
      <c r="BM41" s="9">
        <v>0.034</v>
      </c>
      <c r="BN41" s="2"/>
      <c r="BO41" s="2"/>
      <c r="BP41" s="2"/>
      <c r="BQ41" s="2"/>
      <c r="BR41" s="2"/>
      <c r="BS41" s="2"/>
      <c r="BT41" s="2"/>
      <c r="BU41" s="2"/>
      <c r="BV41" s="3"/>
      <c r="BW41" s="3"/>
      <c r="BX41" s="3"/>
      <c r="BY41" s="3"/>
    </row>
    <row r="42" spans="1:77" ht="0.75" customHeight="1" hidden="1">
      <c r="A42" s="50" t="s">
        <v>47</v>
      </c>
      <c r="B42" s="51"/>
      <c r="C42" s="31">
        <f t="shared" si="0"/>
        <v>0.22000000000000003</v>
      </c>
      <c r="D42" s="10">
        <v>0.2</v>
      </c>
      <c r="E42" s="10">
        <f t="shared" si="1"/>
        <v>0.253</v>
      </c>
      <c r="F42" s="10">
        <f t="shared" si="2"/>
        <v>0.48400000000000004</v>
      </c>
      <c r="G42" s="10">
        <v>0.44</v>
      </c>
      <c r="H42" s="10">
        <f t="shared" si="3"/>
        <v>0.5566</v>
      </c>
      <c r="I42" s="10">
        <f t="shared" si="4"/>
        <v>287.5</v>
      </c>
      <c r="J42" s="10">
        <f t="shared" si="5"/>
        <v>1.2100000000000002</v>
      </c>
      <c r="K42" s="10">
        <v>1.1</v>
      </c>
      <c r="L42" s="10">
        <f t="shared" si="6"/>
        <v>1.3915000000000002</v>
      </c>
      <c r="M42" s="10">
        <f t="shared" si="7"/>
        <v>0.44000000000000006</v>
      </c>
      <c r="N42" s="10">
        <v>0.4</v>
      </c>
      <c r="O42" s="7">
        <f t="shared" si="8"/>
        <v>0.506</v>
      </c>
      <c r="P42" s="7">
        <f t="shared" si="9"/>
        <v>1.1</v>
      </c>
      <c r="Q42" s="10">
        <v>1</v>
      </c>
      <c r="R42" s="10">
        <v>1</v>
      </c>
      <c r="S42" s="10">
        <f>P42*1.15</f>
        <v>1.265</v>
      </c>
      <c r="T42" s="10">
        <v>250</v>
      </c>
      <c r="U42" s="10">
        <f t="shared" si="11"/>
        <v>287.5</v>
      </c>
      <c r="V42" s="10">
        <f t="shared" si="12"/>
        <v>1.1</v>
      </c>
      <c r="W42" s="10">
        <f t="shared" si="13"/>
        <v>1.265</v>
      </c>
      <c r="X42" s="10">
        <f t="shared" si="14"/>
        <v>0.33</v>
      </c>
      <c r="Y42" s="10">
        <v>0.3</v>
      </c>
      <c r="Z42" s="10">
        <v>0.3</v>
      </c>
      <c r="AA42" s="10">
        <f t="shared" si="15"/>
        <v>0.3795</v>
      </c>
      <c r="AB42" s="10">
        <f t="shared" si="16"/>
        <v>2.2</v>
      </c>
      <c r="AC42" s="10">
        <v>2</v>
      </c>
      <c r="AD42" s="10">
        <v>2</v>
      </c>
      <c r="AE42" s="10">
        <f t="shared" si="17"/>
        <v>2.53</v>
      </c>
      <c r="AF42" s="10">
        <f t="shared" si="18"/>
        <v>0</v>
      </c>
      <c r="AG42" s="10"/>
      <c r="AH42" s="10">
        <v>178.2</v>
      </c>
      <c r="AI42" s="10">
        <f t="shared" si="19"/>
        <v>0</v>
      </c>
      <c r="AJ42" s="10">
        <f t="shared" si="20"/>
        <v>0</v>
      </c>
      <c r="AK42" s="10"/>
      <c r="AL42" s="10">
        <v>82.5</v>
      </c>
      <c r="AM42" s="10">
        <f t="shared" si="21"/>
        <v>0</v>
      </c>
      <c r="AN42" s="10">
        <f t="shared" si="22"/>
        <v>0</v>
      </c>
      <c r="AO42" s="10"/>
      <c r="AP42" s="10">
        <v>20.2</v>
      </c>
      <c r="AQ42" s="10">
        <f t="shared" si="23"/>
        <v>0</v>
      </c>
      <c r="AR42" s="10">
        <f t="shared" si="24"/>
        <v>2.574</v>
      </c>
      <c r="AS42" s="7">
        <v>2.34</v>
      </c>
      <c r="AT42" s="10">
        <f t="shared" si="25"/>
        <v>2.9600999999999997</v>
      </c>
      <c r="AU42" s="10">
        <f t="shared" si="26"/>
        <v>0</v>
      </c>
      <c r="AV42" s="7"/>
      <c r="AW42" s="10">
        <v>396</v>
      </c>
      <c r="AX42" s="10"/>
      <c r="AY42" s="10">
        <f t="shared" si="27"/>
        <v>0</v>
      </c>
      <c r="AZ42" s="10">
        <f t="shared" si="28"/>
        <v>0</v>
      </c>
      <c r="BA42" s="10">
        <f t="shared" si="29"/>
        <v>0</v>
      </c>
      <c r="BB42" s="10"/>
      <c r="BC42" s="10">
        <v>0.38</v>
      </c>
      <c r="BD42" s="10"/>
      <c r="BE42" s="10">
        <f t="shared" si="30"/>
        <v>0</v>
      </c>
      <c r="BF42" s="10"/>
      <c r="BG42" s="10">
        <v>1</v>
      </c>
      <c r="BH42" s="10">
        <f t="shared" si="33"/>
        <v>0</v>
      </c>
      <c r="BI42" s="10">
        <v>4.5</v>
      </c>
      <c r="BJ42" s="9">
        <v>0.03</v>
      </c>
      <c r="BK42" s="8"/>
      <c r="BL42" s="9">
        <v>0.08</v>
      </c>
      <c r="BM42" s="9">
        <v>0.08</v>
      </c>
      <c r="BN42" s="2"/>
      <c r="BO42" s="2"/>
      <c r="BP42" s="2"/>
      <c r="BQ42" s="2"/>
      <c r="BR42" s="2"/>
      <c r="BS42" s="2"/>
      <c r="BT42" s="2"/>
      <c r="BU42" s="2"/>
      <c r="BV42" s="3"/>
      <c r="BW42" s="3"/>
      <c r="BX42" s="3"/>
      <c r="BY42" s="3"/>
    </row>
    <row r="43" spans="1:77" ht="12" customHeight="1">
      <c r="A43" s="52"/>
      <c r="B43" s="53"/>
      <c r="C43" s="31">
        <f t="shared" si="0"/>
        <v>0.275</v>
      </c>
      <c r="D43" s="10">
        <v>0.25</v>
      </c>
      <c r="E43" s="10">
        <f t="shared" si="1"/>
        <v>0.31625</v>
      </c>
      <c r="F43" s="10">
        <f t="shared" si="2"/>
        <v>0.6050000000000001</v>
      </c>
      <c r="G43" s="10">
        <v>0.55</v>
      </c>
      <c r="H43" s="10">
        <f t="shared" si="3"/>
        <v>0.6957500000000001</v>
      </c>
      <c r="I43" s="10">
        <f t="shared" si="4"/>
        <v>287.5</v>
      </c>
      <c r="J43" s="10">
        <f t="shared" si="5"/>
        <v>1.518</v>
      </c>
      <c r="K43" s="10">
        <v>1.38</v>
      </c>
      <c r="L43" s="10">
        <f t="shared" si="6"/>
        <v>1.7456999999999998</v>
      </c>
      <c r="M43" s="10">
        <f t="shared" si="7"/>
        <v>0.44000000000000006</v>
      </c>
      <c r="N43" s="10">
        <v>0.4</v>
      </c>
      <c r="O43" s="7">
        <f t="shared" si="8"/>
        <v>0.506</v>
      </c>
      <c r="P43" s="7">
        <f t="shared" si="9"/>
        <v>1.375</v>
      </c>
      <c r="Q43" s="10">
        <v>1.25</v>
      </c>
      <c r="R43" s="10">
        <v>1.25</v>
      </c>
      <c r="S43" s="10">
        <v>1.8</v>
      </c>
      <c r="T43" s="10">
        <v>250</v>
      </c>
      <c r="U43" s="10">
        <f t="shared" si="11"/>
        <v>287.5</v>
      </c>
      <c r="V43" s="10">
        <f t="shared" si="12"/>
        <v>1.375</v>
      </c>
      <c r="W43" s="10">
        <f t="shared" si="13"/>
        <v>1.5812499999999998</v>
      </c>
      <c r="X43" s="10">
        <f t="shared" si="14"/>
        <v>0.41800000000000004</v>
      </c>
      <c r="Y43" s="10">
        <v>0.38</v>
      </c>
      <c r="Z43" s="10">
        <v>0.38</v>
      </c>
      <c r="AA43" s="10">
        <f t="shared" si="15"/>
        <v>0.4807</v>
      </c>
      <c r="AB43" s="10">
        <f t="shared" si="16"/>
        <v>2.761</v>
      </c>
      <c r="AC43" s="10">
        <v>2.51</v>
      </c>
      <c r="AD43" s="10">
        <v>2.51</v>
      </c>
      <c r="AE43" s="10">
        <f t="shared" si="17"/>
        <v>3.17515</v>
      </c>
      <c r="AF43" s="10">
        <f t="shared" si="18"/>
        <v>245.80908</v>
      </c>
      <c r="AG43" s="10">
        <f aca="true" t="shared" si="34" ref="AG43:AG74">AH43*1.14</f>
        <v>223.4628</v>
      </c>
      <c r="AH43" s="10">
        <f>AH42*1.1</f>
        <v>196.02</v>
      </c>
      <c r="AI43" s="10">
        <f t="shared" si="19"/>
        <v>282.68044199999997</v>
      </c>
      <c r="AJ43" s="10">
        <f t="shared" si="20"/>
        <v>113.80050000000003</v>
      </c>
      <c r="AK43" s="10">
        <f aca="true" t="shared" si="35" ref="AK43:AK74">AL43*1.14</f>
        <v>103.45500000000001</v>
      </c>
      <c r="AL43" s="10">
        <f>AL42*1.1</f>
        <v>90.75000000000001</v>
      </c>
      <c r="AM43" s="10">
        <f t="shared" si="21"/>
        <v>130.87057500000003</v>
      </c>
      <c r="AN43" s="10">
        <f t="shared" si="22"/>
        <v>27.86388</v>
      </c>
      <c r="AO43" s="10">
        <f aca="true" t="shared" si="36" ref="AO43:AO74">AP43*1.14</f>
        <v>25.3308</v>
      </c>
      <c r="AP43" s="10">
        <f>AP42*1.1</f>
        <v>22.220000000000002</v>
      </c>
      <c r="AQ43" s="10">
        <f t="shared" si="23"/>
        <v>32.043462</v>
      </c>
      <c r="AR43" s="10">
        <f t="shared" si="24"/>
        <v>2.574</v>
      </c>
      <c r="AS43" s="7">
        <v>2.34</v>
      </c>
      <c r="AT43" s="10">
        <f t="shared" si="25"/>
        <v>2.9600999999999997</v>
      </c>
      <c r="AU43" s="10">
        <f t="shared" si="26"/>
        <v>546.2424000000001</v>
      </c>
      <c r="AV43" s="7">
        <f aca="true" t="shared" si="37" ref="AV43:AV74">AW43*1.14</f>
        <v>496.584</v>
      </c>
      <c r="AW43" s="10">
        <f>AW42*1.1</f>
        <v>435.6</v>
      </c>
      <c r="AX43" s="10"/>
      <c r="AY43" s="10">
        <f t="shared" si="27"/>
        <v>628.17876</v>
      </c>
      <c r="AZ43" s="10">
        <f t="shared" si="28"/>
        <v>722.405574</v>
      </c>
      <c r="BA43" s="10">
        <f t="shared" si="29"/>
        <v>1.5675</v>
      </c>
      <c r="BB43" s="10">
        <f aca="true" t="shared" si="38" ref="BB43:BB74">BC43*1.14</f>
        <v>1.4249999999999998</v>
      </c>
      <c r="BC43" s="10">
        <v>1.25</v>
      </c>
      <c r="BD43" s="10"/>
      <c r="BE43" s="10">
        <f t="shared" si="30"/>
        <v>1.7869499999999998</v>
      </c>
      <c r="BF43" s="10">
        <f aca="true" t="shared" si="39" ref="BF43:BF67">BB43*1.14</f>
        <v>1.6244999999999996</v>
      </c>
      <c r="BG43" s="10">
        <f>BG42*1.1</f>
        <v>1.1</v>
      </c>
      <c r="BH43" s="10">
        <f t="shared" si="33"/>
        <v>2.0549924999999996</v>
      </c>
      <c r="BI43" s="10">
        <v>4.5</v>
      </c>
      <c r="BJ43" s="9">
        <v>0.08</v>
      </c>
      <c r="BK43" s="8">
        <v>0.11</v>
      </c>
      <c r="BL43" s="10">
        <f>BL42*1.1</f>
        <v>0.08800000000000001</v>
      </c>
      <c r="BM43" s="9">
        <v>0.11</v>
      </c>
      <c r="BN43" s="2"/>
      <c r="BO43" s="12"/>
      <c r="BP43" s="2"/>
      <c r="BQ43" s="2"/>
      <c r="BR43" s="2"/>
      <c r="BS43" s="2"/>
      <c r="BT43" s="2"/>
      <c r="BU43" s="2"/>
      <c r="BV43" s="3"/>
      <c r="BW43" s="3"/>
      <c r="BX43" s="3"/>
      <c r="BY43" s="3"/>
    </row>
    <row r="44" spans="1:77" ht="12.75" hidden="1">
      <c r="A44" s="50" t="s">
        <v>48</v>
      </c>
      <c r="B44" s="51"/>
      <c r="C44" s="31">
        <f t="shared" si="0"/>
        <v>0.11000000000000001</v>
      </c>
      <c r="D44" s="10">
        <v>0.1</v>
      </c>
      <c r="E44" s="10">
        <f t="shared" si="1"/>
        <v>0.1265</v>
      </c>
      <c r="F44" s="10">
        <f t="shared" si="2"/>
        <v>0.22000000000000003</v>
      </c>
      <c r="G44" s="10">
        <v>0.2</v>
      </c>
      <c r="H44" s="10">
        <f t="shared" si="3"/>
        <v>0.253</v>
      </c>
      <c r="I44" s="10">
        <f t="shared" si="4"/>
        <v>287.5</v>
      </c>
      <c r="J44" s="10">
        <f t="shared" si="5"/>
        <v>0.6050000000000001</v>
      </c>
      <c r="K44" s="10">
        <v>0.55</v>
      </c>
      <c r="L44" s="10">
        <f t="shared" si="6"/>
        <v>0.6957500000000001</v>
      </c>
      <c r="M44" s="10">
        <f t="shared" si="7"/>
        <v>0.44000000000000006</v>
      </c>
      <c r="N44" s="10">
        <v>0.4</v>
      </c>
      <c r="O44" s="7">
        <f t="shared" si="8"/>
        <v>0.506</v>
      </c>
      <c r="P44" s="7">
        <f t="shared" si="9"/>
        <v>0.47300000000000003</v>
      </c>
      <c r="Q44" s="10">
        <f>0.43*Q42</f>
        <v>0.43</v>
      </c>
      <c r="R44" s="10">
        <f>0.43*R42</f>
        <v>0.43</v>
      </c>
      <c r="S44" s="10">
        <f>P44*1.15</f>
        <v>0.54395</v>
      </c>
      <c r="T44" s="10">
        <v>250</v>
      </c>
      <c r="U44" s="10">
        <f t="shared" si="11"/>
        <v>287.5</v>
      </c>
      <c r="V44" s="10">
        <f t="shared" si="12"/>
        <v>0.47300000000000003</v>
      </c>
      <c r="W44" s="10">
        <f t="shared" si="13"/>
        <v>0.54395</v>
      </c>
      <c r="X44" s="10">
        <f t="shared" si="14"/>
        <v>0.14190000000000003</v>
      </c>
      <c r="Y44" s="10">
        <f>0.43*Y42</f>
        <v>0.129</v>
      </c>
      <c r="Z44" s="10">
        <f>0.43*Z42</f>
        <v>0.129</v>
      </c>
      <c r="AA44" s="10">
        <f t="shared" si="15"/>
        <v>0.16318500000000002</v>
      </c>
      <c r="AB44" s="10">
        <f t="shared" si="16"/>
        <v>0.9460000000000001</v>
      </c>
      <c r="AC44" s="10">
        <f>0.43*AC42</f>
        <v>0.86</v>
      </c>
      <c r="AD44" s="10">
        <f>0.43*AD42</f>
        <v>0.86</v>
      </c>
      <c r="AE44" s="10">
        <f t="shared" si="17"/>
        <v>1.0879</v>
      </c>
      <c r="AF44" s="10">
        <f t="shared" si="18"/>
        <v>96.08900399999999</v>
      </c>
      <c r="AG44" s="10">
        <f t="shared" si="34"/>
        <v>87.35363999999998</v>
      </c>
      <c r="AH44" s="10">
        <f>0.43*AH42</f>
        <v>76.62599999999999</v>
      </c>
      <c r="AI44" s="10">
        <f t="shared" si="19"/>
        <v>110.50235459999998</v>
      </c>
      <c r="AJ44" s="10">
        <f t="shared" si="20"/>
        <v>44.48565</v>
      </c>
      <c r="AK44" s="10">
        <f t="shared" si="35"/>
        <v>40.4415</v>
      </c>
      <c r="AL44" s="10">
        <f>0.43*AL42</f>
        <v>35.475</v>
      </c>
      <c r="AM44" s="10">
        <f t="shared" si="21"/>
        <v>51.158497499999996</v>
      </c>
      <c r="AN44" s="10">
        <f t="shared" si="22"/>
        <v>10.892244</v>
      </c>
      <c r="AO44" s="10">
        <f t="shared" si="36"/>
        <v>9.90204</v>
      </c>
      <c r="AP44" s="10">
        <f>0.43*AP42</f>
        <v>8.686</v>
      </c>
      <c r="AQ44" s="10">
        <f t="shared" si="23"/>
        <v>12.526080599999998</v>
      </c>
      <c r="AR44" s="10">
        <f t="shared" si="24"/>
        <v>2.574</v>
      </c>
      <c r="AS44" s="7">
        <v>2.34</v>
      </c>
      <c r="AT44" s="10">
        <f t="shared" si="25"/>
        <v>2.9600999999999997</v>
      </c>
      <c r="AU44" s="10">
        <f t="shared" si="26"/>
        <v>213.53112</v>
      </c>
      <c r="AV44" s="7">
        <f t="shared" si="37"/>
        <v>194.11919999999998</v>
      </c>
      <c r="AW44" s="10">
        <f>0.43*AW42</f>
        <v>170.28</v>
      </c>
      <c r="AX44" s="10"/>
      <c r="AY44" s="10">
        <f t="shared" si="27"/>
        <v>245.56078799999997</v>
      </c>
      <c r="AZ44" s="10">
        <f t="shared" si="28"/>
        <v>282.3949061999999</v>
      </c>
      <c r="BA44" s="10">
        <f t="shared" si="29"/>
        <v>0.3135</v>
      </c>
      <c r="BB44" s="10">
        <f t="shared" si="38"/>
        <v>0.285</v>
      </c>
      <c r="BC44" s="10">
        <v>0.25</v>
      </c>
      <c r="BD44" s="10"/>
      <c r="BE44" s="10">
        <f t="shared" si="30"/>
        <v>0.35739</v>
      </c>
      <c r="BF44" s="10">
        <f t="shared" si="39"/>
        <v>0.32489999999999997</v>
      </c>
      <c r="BG44" s="10">
        <f>0.43*BG42</f>
        <v>0.43</v>
      </c>
      <c r="BH44" s="10">
        <f t="shared" si="33"/>
        <v>0.41099849999999993</v>
      </c>
      <c r="BI44" s="10">
        <v>4.5</v>
      </c>
      <c r="BJ44" s="9">
        <f>0.43*BJ42</f>
        <v>0.0129</v>
      </c>
      <c r="BK44" s="8">
        <f>BL44*1.14</f>
        <v>0.039215999999999994</v>
      </c>
      <c r="BL44" s="9">
        <f>0.43*BL42</f>
        <v>0.0344</v>
      </c>
      <c r="BM44" s="9">
        <f>0.43*BM42</f>
        <v>0.0344</v>
      </c>
      <c r="BN44" s="2"/>
      <c r="BO44" s="12"/>
      <c r="BP44" s="2"/>
      <c r="BQ44" s="2"/>
      <c r="BR44" s="2"/>
      <c r="BS44" s="2"/>
      <c r="BT44" s="2"/>
      <c r="BU44" s="2"/>
      <c r="BV44" s="3"/>
      <c r="BW44" s="3"/>
      <c r="BX44" s="3"/>
      <c r="BY44" s="3"/>
    </row>
    <row r="45" spans="1:77" ht="12.75">
      <c r="A45" s="52"/>
      <c r="B45" s="53"/>
      <c r="C45" s="31">
        <f t="shared" si="0"/>
        <v>0.14300000000000002</v>
      </c>
      <c r="D45" s="10">
        <v>0.13</v>
      </c>
      <c r="E45" s="10">
        <f t="shared" si="1"/>
        <v>0.16445</v>
      </c>
      <c r="F45" s="10">
        <f t="shared" si="2"/>
        <v>0.275</v>
      </c>
      <c r="G45" s="10">
        <v>0.25</v>
      </c>
      <c r="H45" s="10">
        <f t="shared" si="3"/>
        <v>0.31625</v>
      </c>
      <c r="I45" s="10">
        <f t="shared" si="4"/>
        <v>287.5</v>
      </c>
      <c r="J45" s="10">
        <f t="shared" si="5"/>
        <v>0.77</v>
      </c>
      <c r="K45" s="10">
        <v>0.7</v>
      </c>
      <c r="L45" s="10">
        <f t="shared" si="6"/>
        <v>0.8855</v>
      </c>
      <c r="M45" s="10">
        <f t="shared" si="7"/>
        <v>0.44000000000000006</v>
      </c>
      <c r="N45" s="10">
        <v>0.4</v>
      </c>
      <c r="O45" s="7">
        <f t="shared" si="8"/>
        <v>0.506</v>
      </c>
      <c r="P45" s="7">
        <f t="shared" si="9"/>
        <v>0.6050000000000001</v>
      </c>
      <c r="Q45" s="10">
        <v>0.55</v>
      </c>
      <c r="R45" s="10">
        <v>0.55</v>
      </c>
      <c r="S45" s="10">
        <v>0.74</v>
      </c>
      <c r="T45" s="10">
        <v>250</v>
      </c>
      <c r="U45" s="10">
        <f t="shared" si="11"/>
        <v>287.5</v>
      </c>
      <c r="V45" s="10">
        <f t="shared" si="12"/>
        <v>0.6050000000000001</v>
      </c>
      <c r="W45" s="10">
        <f t="shared" si="13"/>
        <v>0.6957500000000001</v>
      </c>
      <c r="X45" s="10">
        <f t="shared" si="14"/>
        <v>0.17600000000000002</v>
      </c>
      <c r="Y45" s="10">
        <v>0.16</v>
      </c>
      <c r="Z45" s="10">
        <v>0.16</v>
      </c>
      <c r="AA45" s="10">
        <f t="shared" si="15"/>
        <v>0.2024</v>
      </c>
      <c r="AB45" s="10">
        <f t="shared" si="16"/>
        <v>1.1440000000000001</v>
      </c>
      <c r="AC45" s="10">
        <v>1.04</v>
      </c>
      <c r="AD45" s="10">
        <v>1.04</v>
      </c>
      <c r="AE45" s="10">
        <f t="shared" si="17"/>
        <v>1.3156</v>
      </c>
      <c r="AF45" s="10">
        <f t="shared" si="18"/>
        <v>105.6979044</v>
      </c>
      <c r="AG45" s="10">
        <f t="shared" si="34"/>
        <v>96.08900399999999</v>
      </c>
      <c r="AH45" s="10">
        <f>AH44*1.1</f>
        <v>84.2886</v>
      </c>
      <c r="AI45" s="10">
        <f t="shared" si="19"/>
        <v>121.55259005999999</v>
      </c>
      <c r="AJ45" s="10">
        <f t="shared" si="20"/>
        <v>48.93421500000001</v>
      </c>
      <c r="AK45" s="10">
        <f t="shared" si="35"/>
        <v>44.48565000000001</v>
      </c>
      <c r="AL45" s="10">
        <f>AL44*1.1</f>
        <v>39.02250000000001</v>
      </c>
      <c r="AM45" s="10">
        <f t="shared" si="21"/>
        <v>56.274347250000005</v>
      </c>
      <c r="AN45" s="10">
        <f t="shared" si="22"/>
        <v>11.9814684</v>
      </c>
      <c r="AO45" s="10">
        <f t="shared" si="36"/>
        <v>10.892244</v>
      </c>
      <c r="AP45" s="10">
        <f>AP44*1.1</f>
        <v>9.5546</v>
      </c>
      <c r="AQ45" s="10">
        <f t="shared" si="23"/>
        <v>13.77868866</v>
      </c>
      <c r="AR45" s="10">
        <f t="shared" si="24"/>
        <v>2.574</v>
      </c>
      <c r="AS45" s="7">
        <v>2.34</v>
      </c>
      <c r="AT45" s="10">
        <f t="shared" si="25"/>
        <v>2.9600999999999997</v>
      </c>
      <c r="AU45" s="10">
        <f t="shared" si="26"/>
        <v>234.88423200000003</v>
      </c>
      <c r="AV45" s="7">
        <f t="shared" si="37"/>
        <v>213.53112000000002</v>
      </c>
      <c r="AW45" s="10">
        <f>AW44*1.1</f>
        <v>187.30800000000002</v>
      </c>
      <c r="AX45" s="10"/>
      <c r="AY45" s="10">
        <f t="shared" si="27"/>
        <v>270.1168668</v>
      </c>
      <c r="AZ45" s="10">
        <f t="shared" si="28"/>
        <v>310.63439682</v>
      </c>
      <c r="BA45" s="10">
        <f t="shared" si="29"/>
        <v>0.63954</v>
      </c>
      <c r="BB45" s="10">
        <f t="shared" si="38"/>
        <v>0.5813999999999999</v>
      </c>
      <c r="BC45" s="10">
        <v>0.51</v>
      </c>
      <c r="BD45" s="10"/>
      <c r="BE45" s="10">
        <f t="shared" si="30"/>
        <v>0.7290755999999998</v>
      </c>
      <c r="BF45" s="10">
        <f t="shared" si="39"/>
        <v>0.6627959999999998</v>
      </c>
      <c r="BG45" s="10">
        <f>BG44*1.1</f>
        <v>0.47300000000000003</v>
      </c>
      <c r="BH45" s="10">
        <f t="shared" si="33"/>
        <v>0.8384369399999997</v>
      </c>
      <c r="BI45" s="10">
        <v>4.5</v>
      </c>
      <c r="BJ45" s="9">
        <v>0.05</v>
      </c>
      <c r="BK45" s="8">
        <f>BL45*1.14</f>
        <v>0.043137600000000005</v>
      </c>
      <c r="BL45" s="10">
        <f>BL44*1.1</f>
        <v>0.037840000000000006</v>
      </c>
      <c r="BM45" s="9">
        <v>0.043</v>
      </c>
      <c r="BN45" s="2"/>
      <c r="BO45" s="12"/>
      <c r="BP45" s="2"/>
      <c r="BQ45" s="2"/>
      <c r="BR45" s="2"/>
      <c r="BS45" s="2"/>
      <c r="BT45" s="2"/>
      <c r="BU45" s="2"/>
      <c r="BV45" s="3"/>
      <c r="BW45" s="3"/>
      <c r="BX45" s="3"/>
      <c r="BY45" s="3"/>
    </row>
    <row r="46" spans="1:77" ht="12.75" hidden="1">
      <c r="A46" s="50" t="s">
        <v>49</v>
      </c>
      <c r="B46" s="51"/>
      <c r="C46" s="31">
        <f t="shared" si="0"/>
        <v>1.2429999999999999</v>
      </c>
      <c r="D46" s="10">
        <v>1.13</v>
      </c>
      <c r="E46" s="10">
        <f t="shared" si="1"/>
        <v>1.4294499999999997</v>
      </c>
      <c r="F46" s="10">
        <f t="shared" si="2"/>
        <v>0.275</v>
      </c>
      <c r="G46" s="10">
        <v>0.25</v>
      </c>
      <c r="H46" s="10">
        <f t="shared" si="3"/>
        <v>0.31625</v>
      </c>
      <c r="I46" s="10">
        <f t="shared" si="4"/>
        <v>287.5</v>
      </c>
      <c r="J46" s="10">
        <f t="shared" si="5"/>
        <v>0.77</v>
      </c>
      <c r="K46" s="10">
        <v>0.7</v>
      </c>
      <c r="L46" s="10">
        <f t="shared" si="6"/>
        <v>0.8855</v>
      </c>
      <c r="M46" s="10">
        <f t="shared" si="7"/>
        <v>0.44000000000000006</v>
      </c>
      <c r="N46" s="10">
        <v>0.4</v>
      </c>
      <c r="O46" s="7">
        <f t="shared" si="8"/>
        <v>0.506</v>
      </c>
      <c r="P46" s="7">
        <f t="shared" si="9"/>
        <v>0.627</v>
      </c>
      <c r="Q46" s="10">
        <f>0.57*Q42</f>
        <v>0.57</v>
      </c>
      <c r="R46" s="10">
        <f>0.57*R42</f>
        <v>0.57</v>
      </c>
      <c r="S46" s="10">
        <f>P46*1.15</f>
        <v>0.72105</v>
      </c>
      <c r="T46" s="10">
        <v>250</v>
      </c>
      <c r="U46" s="10">
        <f t="shared" si="11"/>
        <v>287.5</v>
      </c>
      <c r="V46" s="10">
        <f t="shared" si="12"/>
        <v>0.627</v>
      </c>
      <c r="W46" s="10">
        <f t="shared" si="13"/>
        <v>0.72105</v>
      </c>
      <c r="X46" s="10">
        <f t="shared" si="14"/>
        <v>0.1881</v>
      </c>
      <c r="Y46" s="10">
        <f>0.57*Y42</f>
        <v>0.17099999999999999</v>
      </c>
      <c r="Z46" s="10">
        <f>0.57*Z42</f>
        <v>0.17099999999999999</v>
      </c>
      <c r="AA46" s="10">
        <f t="shared" si="15"/>
        <v>0.21631499999999998</v>
      </c>
      <c r="AB46" s="10">
        <f t="shared" si="16"/>
        <v>1.254</v>
      </c>
      <c r="AC46" s="10">
        <f>0.57*AC42</f>
        <v>1.14</v>
      </c>
      <c r="AD46" s="10">
        <f>0.57*AD42</f>
        <v>1.14</v>
      </c>
      <c r="AE46" s="10">
        <f t="shared" si="17"/>
        <v>1.4421</v>
      </c>
      <c r="AF46" s="10">
        <f t="shared" si="18"/>
        <v>127.37379599999997</v>
      </c>
      <c r="AG46" s="10">
        <f t="shared" si="34"/>
        <v>115.79435999999997</v>
      </c>
      <c r="AH46" s="10">
        <f>0.57*AH42</f>
        <v>101.57399999999998</v>
      </c>
      <c r="AI46" s="10">
        <f t="shared" si="19"/>
        <v>146.47986539999997</v>
      </c>
      <c r="AJ46" s="10">
        <f t="shared" si="20"/>
        <v>58.96935</v>
      </c>
      <c r="AK46" s="10">
        <f t="shared" si="35"/>
        <v>53.60849999999999</v>
      </c>
      <c r="AL46" s="10">
        <f>0.57*AL42</f>
        <v>47.025</v>
      </c>
      <c r="AM46" s="10">
        <f t="shared" si="21"/>
        <v>67.8147525</v>
      </c>
      <c r="AN46" s="10">
        <f t="shared" si="22"/>
        <v>14.438555999999998</v>
      </c>
      <c r="AO46" s="10">
        <f t="shared" si="36"/>
        <v>13.125959999999997</v>
      </c>
      <c r="AP46" s="10">
        <f>0.57*AP42</f>
        <v>11.514</v>
      </c>
      <c r="AQ46" s="10">
        <f t="shared" si="23"/>
        <v>16.604339399999997</v>
      </c>
      <c r="AR46" s="10">
        <f t="shared" si="24"/>
        <v>2.574</v>
      </c>
      <c r="AS46" s="7">
        <v>2.34</v>
      </c>
      <c r="AT46" s="10">
        <f t="shared" si="25"/>
        <v>2.9600999999999997</v>
      </c>
      <c r="AU46" s="10">
        <f t="shared" si="26"/>
        <v>283.05287999999996</v>
      </c>
      <c r="AV46" s="7">
        <f t="shared" si="37"/>
        <v>257.32079999999996</v>
      </c>
      <c r="AW46" s="10">
        <f>0.57*AW42</f>
        <v>225.71999999999997</v>
      </c>
      <c r="AX46" s="10"/>
      <c r="AY46" s="10">
        <f t="shared" si="27"/>
        <v>325.51081199999993</v>
      </c>
      <c r="AZ46" s="10">
        <f t="shared" si="28"/>
        <v>374.33743379999987</v>
      </c>
      <c r="BA46" s="10">
        <f t="shared" si="29"/>
        <v>1.3794000000000002</v>
      </c>
      <c r="BB46" s="10">
        <f t="shared" si="38"/>
        <v>1.254</v>
      </c>
      <c r="BC46" s="10">
        <v>1.1</v>
      </c>
      <c r="BD46" s="10"/>
      <c r="BE46" s="10">
        <f t="shared" si="30"/>
        <v>1.572516</v>
      </c>
      <c r="BF46" s="10">
        <f t="shared" si="39"/>
        <v>1.42956</v>
      </c>
      <c r="BG46" s="10">
        <f>0.57*BG42</f>
        <v>0.57</v>
      </c>
      <c r="BH46" s="10">
        <f t="shared" si="33"/>
        <v>1.8083934</v>
      </c>
      <c r="BI46" s="10">
        <v>4.5</v>
      </c>
      <c r="BJ46" s="9">
        <f>0.57*BJ42</f>
        <v>0.017099999999999997</v>
      </c>
      <c r="BK46" s="8">
        <f>BL46*1.14</f>
        <v>0.05198399999999999</v>
      </c>
      <c r="BL46" s="9">
        <f>0.57*BL42</f>
        <v>0.045599999999999995</v>
      </c>
      <c r="BM46" s="9">
        <f>0.57*BM42</f>
        <v>0.045599999999999995</v>
      </c>
      <c r="BN46" s="2"/>
      <c r="BO46" s="12"/>
      <c r="BP46" s="2"/>
      <c r="BQ46" s="2"/>
      <c r="BR46" s="2"/>
      <c r="BS46" s="2"/>
      <c r="BT46" s="2"/>
      <c r="BU46" s="2"/>
      <c r="BV46" s="3"/>
      <c r="BW46" s="3"/>
      <c r="BX46" s="3"/>
      <c r="BY46" s="3"/>
    </row>
    <row r="47" spans="1:77" ht="12.75">
      <c r="A47" s="52"/>
      <c r="B47" s="53"/>
      <c r="C47" s="31">
        <f t="shared" si="0"/>
        <v>0.14300000000000002</v>
      </c>
      <c r="D47" s="10">
        <v>0.13</v>
      </c>
      <c r="E47" s="10">
        <f t="shared" si="1"/>
        <v>0.16445</v>
      </c>
      <c r="F47" s="10">
        <f t="shared" si="2"/>
        <v>0.275</v>
      </c>
      <c r="G47" s="10">
        <v>0.25</v>
      </c>
      <c r="H47" s="10">
        <f t="shared" si="3"/>
        <v>0.31625</v>
      </c>
      <c r="I47" s="10">
        <f t="shared" si="4"/>
        <v>287.5</v>
      </c>
      <c r="J47" s="10">
        <f t="shared" si="5"/>
        <v>0.77</v>
      </c>
      <c r="K47" s="10">
        <v>0.7</v>
      </c>
      <c r="L47" s="10">
        <f t="shared" si="6"/>
        <v>0.8855</v>
      </c>
      <c r="M47" s="10">
        <f t="shared" si="7"/>
        <v>0.44000000000000006</v>
      </c>
      <c r="N47" s="10">
        <v>0.4</v>
      </c>
      <c r="O47" s="7">
        <f t="shared" si="8"/>
        <v>0.506</v>
      </c>
      <c r="P47" s="7">
        <f t="shared" si="9"/>
        <v>0.792</v>
      </c>
      <c r="Q47" s="10">
        <v>0.72</v>
      </c>
      <c r="R47" s="10">
        <v>0.72</v>
      </c>
      <c r="S47" s="10">
        <v>0.97</v>
      </c>
      <c r="T47" s="10">
        <v>250</v>
      </c>
      <c r="U47" s="10">
        <f t="shared" si="11"/>
        <v>287.5</v>
      </c>
      <c r="V47" s="10">
        <f t="shared" si="12"/>
        <v>0.792</v>
      </c>
      <c r="W47" s="10">
        <f t="shared" si="13"/>
        <v>0.9107999999999999</v>
      </c>
      <c r="X47" s="10">
        <f t="shared" si="14"/>
        <v>0.24200000000000002</v>
      </c>
      <c r="Y47" s="10">
        <v>0.22</v>
      </c>
      <c r="Z47" s="10">
        <v>0.22</v>
      </c>
      <c r="AA47" s="10">
        <f t="shared" si="15"/>
        <v>0.2783</v>
      </c>
      <c r="AB47" s="10">
        <f t="shared" si="16"/>
        <v>1.573</v>
      </c>
      <c r="AC47" s="10">
        <v>1.43</v>
      </c>
      <c r="AD47" s="10">
        <v>1.43</v>
      </c>
      <c r="AE47" s="10">
        <f t="shared" si="17"/>
        <v>1.8089499999999998</v>
      </c>
      <c r="AF47" s="10">
        <f t="shared" si="18"/>
        <v>140.1111756</v>
      </c>
      <c r="AG47" s="10">
        <f t="shared" si="34"/>
        <v>127.37379599999998</v>
      </c>
      <c r="AH47" s="10">
        <f>AH46*1.1</f>
        <v>111.7314</v>
      </c>
      <c r="AI47" s="10">
        <f t="shared" si="19"/>
        <v>161.12785193999997</v>
      </c>
      <c r="AJ47" s="10">
        <f t="shared" si="20"/>
        <v>64.86628499999999</v>
      </c>
      <c r="AK47" s="10">
        <f t="shared" si="35"/>
        <v>58.96934999999999</v>
      </c>
      <c r="AL47" s="10">
        <f>AL46*1.1</f>
        <v>51.7275</v>
      </c>
      <c r="AM47" s="10">
        <f t="shared" si="21"/>
        <v>74.59622774999998</v>
      </c>
      <c r="AN47" s="10">
        <f t="shared" si="22"/>
        <v>15.8824116</v>
      </c>
      <c r="AO47" s="10">
        <f t="shared" si="36"/>
        <v>14.438555999999998</v>
      </c>
      <c r="AP47" s="10">
        <f>AP46*1.1</f>
        <v>12.6654</v>
      </c>
      <c r="AQ47" s="10">
        <f t="shared" si="23"/>
        <v>18.264773339999998</v>
      </c>
      <c r="AR47" s="10">
        <f t="shared" si="24"/>
        <v>2.574</v>
      </c>
      <c r="AS47" s="7">
        <v>2.34</v>
      </c>
      <c r="AT47" s="10">
        <f t="shared" si="25"/>
        <v>2.9600999999999997</v>
      </c>
      <c r="AU47" s="10">
        <f t="shared" si="26"/>
        <v>311.358168</v>
      </c>
      <c r="AV47" s="7">
        <f t="shared" si="37"/>
        <v>283.05287999999996</v>
      </c>
      <c r="AW47" s="10">
        <f>AW46*1.1</f>
        <v>248.292</v>
      </c>
      <c r="AX47" s="10"/>
      <c r="AY47" s="10">
        <f t="shared" si="27"/>
        <v>358.06189319999993</v>
      </c>
      <c r="AZ47" s="10">
        <f t="shared" si="28"/>
        <v>411.7711771799999</v>
      </c>
      <c r="BA47" s="10">
        <f t="shared" si="29"/>
        <v>0.8401800000000001</v>
      </c>
      <c r="BB47" s="10">
        <f t="shared" si="38"/>
        <v>0.7638</v>
      </c>
      <c r="BC47" s="10">
        <v>0.67</v>
      </c>
      <c r="BD47" s="10"/>
      <c r="BE47" s="10">
        <v>1.79</v>
      </c>
      <c r="BF47" s="10">
        <f t="shared" si="39"/>
        <v>0.870732</v>
      </c>
      <c r="BG47" s="10">
        <f>BG46*1.1</f>
        <v>0.627</v>
      </c>
      <c r="BH47" s="10">
        <f t="shared" si="33"/>
        <v>2.0585</v>
      </c>
      <c r="BI47" s="10">
        <v>4.5</v>
      </c>
      <c r="BJ47" s="9">
        <v>0.017</v>
      </c>
      <c r="BK47" s="8">
        <f>BL47*1.14</f>
        <v>0.05718239999999999</v>
      </c>
      <c r="BL47" s="10">
        <f>BL46*1.1</f>
        <v>0.050159999999999996</v>
      </c>
      <c r="BM47" s="9">
        <v>0.057</v>
      </c>
      <c r="BN47" s="2"/>
      <c r="BO47" s="12"/>
      <c r="BP47" s="2"/>
      <c r="BQ47" s="2"/>
      <c r="BR47" s="2"/>
      <c r="BS47" s="2"/>
      <c r="BT47" s="2"/>
      <c r="BU47" s="2"/>
      <c r="BV47" s="3"/>
      <c r="BW47" s="3"/>
      <c r="BX47" s="3"/>
      <c r="BY47" s="3"/>
    </row>
    <row r="48" spans="1:77" ht="12.75" hidden="1">
      <c r="A48" s="50" t="s">
        <v>50</v>
      </c>
      <c r="B48" s="51"/>
      <c r="C48" s="31">
        <f t="shared" si="0"/>
        <v>0.11000000000000001</v>
      </c>
      <c r="D48" s="10">
        <v>0.1</v>
      </c>
      <c r="E48" s="10">
        <f t="shared" si="1"/>
        <v>0.1265</v>
      </c>
      <c r="F48" s="10">
        <f t="shared" si="2"/>
        <v>0.275</v>
      </c>
      <c r="G48" s="10">
        <v>0.25</v>
      </c>
      <c r="H48" s="10">
        <f t="shared" si="3"/>
        <v>0.31625</v>
      </c>
      <c r="I48" s="10">
        <f t="shared" si="4"/>
        <v>287.5</v>
      </c>
      <c r="J48" s="10">
        <f t="shared" si="5"/>
        <v>0.77</v>
      </c>
      <c r="K48" s="10">
        <v>0.7</v>
      </c>
      <c r="L48" s="10">
        <f t="shared" si="6"/>
        <v>0.8855</v>
      </c>
      <c r="M48" s="10">
        <f t="shared" si="7"/>
        <v>0.44000000000000006</v>
      </c>
      <c r="N48" s="10">
        <v>0.4</v>
      </c>
      <c r="O48" s="7">
        <f t="shared" si="8"/>
        <v>0.506</v>
      </c>
      <c r="P48" s="7">
        <f t="shared" si="9"/>
        <v>0.22000000000000003</v>
      </c>
      <c r="Q48" s="10">
        <f>0.2*Q42</f>
        <v>0.2</v>
      </c>
      <c r="R48" s="10">
        <f>0.2*R42</f>
        <v>0.2</v>
      </c>
      <c r="S48" s="10">
        <f>P48*1.15</f>
        <v>0.253</v>
      </c>
      <c r="T48" s="10">
        <v>250</v>
      </c>
      <c r="U48" s="10">
        <f t="shared" si="11"/>
        <v>287.5</v>
      </c>
      <c r="V48" s="10">
        <f t="shared" si="12"/>
        <v>0.22000000000000003</v>
      </c>
      <c r="W48" s="10">
        <f t="shared" si="13"/>
        <v>0.253</v>
      </c>
      <c r="X48" s="10">
        <f t="shared" si="14"/>
        <v>0.066</v>
      </c>
      <c r="Y48" s="10">
        <f>0.2*Y42</f>
        <v>0.06</v>
      </c>
      <c r="Z48" s="10">
        <f>0.2*Z42</f>
        <v>0.06</v>
      </c>
      <c r="AA48" s="10">
        <f t="shared" si="15"/>
        <v>0.0759</v>
      </c>
      <c r="AB48" s="10">
        <f t="shared" si="16"/>
        <v>0.44000000000000006</v>
      </c>
      <c r="AC48" s="10">
        <f>0.2*AC42</f>
        <v>0.4</v>
      </c>
      <c r="AD48" s="10">
        <f>0.2*AD42</f>
        <v>0.4</v>
      </c>
      <c r="AE48" s="10">
        <f t="shared" si="17"/>
        <v>0.506</v>
      </c>
      <c r="AF48" s="10">
        <f t="shared" si="18"/>
        <v>44.69256</v>
      </c>
      <c r="AG48" s="10">
        <f t="shared" si="34"/>
        <v>40.629599999999996</v>
      </c>
      <c r="AH48" s="10">
        <f>0.2*AH42</f>
        <v>35.64</v>
      </c>
      <c r="AI48" s="10">
        <f t="shared" si="19"/>
        <v>51.396443999999995</v>
      </c>
      <c r="AJ48" s="10">
        <f t="shared" si="20"/>
        <v>20.691</v>
      </c>
      <c r="AK48" s="10">
        <f t="shared" si="35"/>
        <v>18.81</v>
      </c>
      <c r="AL48" s="10">
        <f>0.2*AL42</f>
        <v>16.5</v>
      </c>
      <c r="AM48" s="10">
        <f t="shared" si="21"/>
        <v>23.794649999999997</v>
      </c>
      <c r="AN48" s="10">
        <f t="shared" si="22"/>
        <v>5.06616</v>
      </c>
      <c r="AO48" s="10">
        <f t="shared" si="36"/>
        <v>4.6056</v>
      </c>
      <c r="AP48" s="10">
        <f>0.2*AP42</f>
        <v>4.04</v>
      </c>
      <c r="AQ48" s="10">
        <f t="shared" si="23"/>
        <v>5.826084</v>
      </c>
      <c r="AR48" s="10">
        <f t="shared" si="24"/>
        <v>2.574</v>
      </c>
      <c r="AS48" s="7">
        <v>2.34</v>
      </c>
      <c r="AT48" s="10">
        <f t="shared" si="25"/>
        <v>2.9600999999999997</v>
      </c>
      <c r="AU48" s="10">
        <f t="shared" si="26"/>
        <v>99.3168</v>
      </c>
      <c r="AV48" s="7">
        <f t="shared" si="37"/>
        <v>90.288</v>
      </c>
      <c r="AW48" s="10">
        <f>0.2*AW42</f>
        <v>79.2</v>
      </c>
      <c r="AX48" s="10"/>
      <c r="AY48" s="10">
        <f t="shared" si="27"/>
        <v>114.21431999999999</v>
      </c>
      <c r="AZ48" s="10">
        <f t="shared" si="28"/>
        <v>131.346468</v>
      </c>
      <c r="BA48" s="10">
        <f t="shared" si="29"/>
        <v>0.27588</v>
      </c>
      <c r="BB48" s="10">
        <f t="shared" si="38"/>
        <v>0.25079999999999997</v>
      </c>
      <c r="BC48" s="10">
        <v>0.22</v>
      </c>
      <c r="BD48" s="10"/>
      <c r="BE48" s="10">
        <f t="shared" si="30"/>
        <v>0.3145032</v>
      </c>
      <c r="BF48" s="10">
        <f t="shared" si="39"/>
        <v>0.28591199999999994</v>
      </c>
      <c r="BG48" s="10">
        <f>0.2*BG42</f>
        <v>0.2</v>
      </c>
      <c r="BH48" s="10">
        <f t="shared" si="33"/>
        <v>0.36167868</v>
      </c>
      <c r="BI48" s="10">
        <v>4.5</v>
      </c>
      <c r="BJ48" s="9">
        <f>0.2*BJ42</f>
        <v>0.006</v>
      </c>
      <c r="BK48" s="8">
        <f>BL48*1.14</f>
        <v>0.01824</v>
      </c>
      <c r="BL48" s="9">
        <f>0.2*BL42</f>
        <v>0.016</v>
      </c>
      <c r="BM48" s="9">
        <f>0.2*BM42</f>
        <v>0.016</v>
      </c>
      <c r="BN48" s="2"/>
      <c r="BO48" s="12"/>
      <c r="BP48" s="2"/>
      <c r="BQ48" s="2"/>
      <c r="BR48" s="2"/>
      <c r="BS48" s="2"/>
      <c r="BT48" s="2"/>
      <c r="BU48" s="2"/>
      <c r="BV48" s="3"/>
      <c r="BW48" s="3"/>
      <c r="BX48" s="3"/>
      <c r="BY48" s="3"/>
    </row>
    <row r="49" spans="1:77" ht="12.75">
      <c r="A49" s="52"/>
      <c r="B49" s="53"/>
      <c r="C49" s="31">
        <f t="shared" si="0"/>
        <v>0.55</v>
      </c>
      <c r="D49" s="10">
        <v>0.5</v>
      </c>
      <c r="E49" s="10">
        <f t="shared" si="1"/>
        <v>0.6325</v>
      </c>
      <c r="F49" s="10">
        <f t="shared" si="2"/>
        <v>0.275</v>
      </c>
      <c r="G49" s="10">
        <v>0.25</v>
      </c>
      <c r="H49" s="10">
        <f t="shared" si="3"/>
        <v>0.31625</v>
      </c>
      <c r="I49" s="10">
        <f t="shared" si="4"/>
        <v>287.5</v>
      </c>
      <c r="J49" s="10">
        <f t="shared" si="5"/>
        <v>0.77</v>
      </c>
      <c r="K49" s="10">
        <v>0.7</v>
      </c>
      <c r="L49" s="10">
        <f t="shared" si="6"/>
        <v>0.8855</v>
      </c>
      <c r="M49" s="10">
        <f t="shared" si="7"/>
        <v>0.44000000000000006</v>
      </c>
      <c r="N49" s="10">
        <v>0.4</v>
      </c>
      <c r="O49" s="7">
        <f t="shared" si="8"/>
        <v>0.506</v>
      </c>
      <c r="P49" s="7">
        <f t="shared" si="9"/>
        <v>0.275</v>
      </c>
      <c r="Q49" s="10">
        <v>0.25</v>
      </c>
      <c r="R49" s="10">
        <v>0.25</v>
      </c>
      <c r="S49" s="10">
        <v>0.37</v>
      </c>
      <c r="T49" s="10">
        <v>250</v>
      </c>
      <c r="U49" s="10">
        <f t="shared" si="11"/>
        <v>287.5</v>
      </c>
      <c r="V49" s="10">
        <f t="shared" si="12"/>
        <v>0.275</v>
      </c>
      <c r="W49" s="10">
        <f t="shared" si="13"/>
        <v>0.31625</v>
      </c>
      <c r="X49" s="10">
        <f t="shared" si="14"/>
        <v>0.08800000000000001</v>
      </c>
      <c r="Y49" s="10">
        <v>0.08</v>
      </c>
      <c r="Z49" s="10">
        <v>0.08</v>
      </c>
      <c r="AA49" s="10">
        <f t="shared" si="15"/>
        <v>0.1012</v>
      </c>
      <c r="AB49" s="10">
        <f t="shared" si="16"/>
        <v>0.55</v>
      </c>
      <c r="AC49" s="10">
        <v>0.5</v>
      </c>
      <c r="AD49" s="10">
        <v>0.5</v>
      </c>
      <c r="AE49" s="10">
        <f t="shared" si="17"/>
        <v>0.6325</v>
      </c>
      <c r="AF49" s="10">
        <f t="shared" si="18"/>
        <v>49.161816</v>
      </c>
      <c r="AG49" s="10">
        <f t="shared" si="34"/>
        <v>44.69256</v>
      </c>
      <c r="AH49" s="10">
        <f>AH48*1.1</f>
        <v>39.204</v>
      </c>
      <c r="AI49" s="10">
        <f t="shared" si="19"/>
        <v>56.5360884</v>
      </c>
      <c r="AJ49" s="10">
        <f t="shared" si="20"/>
        <v>22.7601</v>
      </c>
      <c r="AK49" s="10">
        <f t="shared" si="35"/>
        <v>20.691</v>
      </c>
      <c r="AL49" s="10">
        <f>AL48*1.1</f>
        <v>18.150000000000002</v>
      </c>
      <c r="AM49" s="10">
        <f t="shared" si="21"/>
        <v>26.174115</v>
      </c>
      <c r="AN49" s="10">
        <f t="shared" si="22"/>
        <v>5.572776000000001</v>
      </c>
      <c r="AO49" s="10">
        <f t="shared" si="36"/>
        <v>5.066160000000001</v>
      </c>
      <c r="AP49" s="10">
        <f>AP48*1.1</f>
        <v>4.444000000000001</v>
      </c>
      <c r="AQ49" s="10">
        <f t="shared" si="23"/>
        <v>6.4086924000000005</v>
      </c>
      <c r="AR49" s="10">
        <f t="shared" si="24"/>
        <v>2.574</v>
      </c>
      <c r="AS49" s="7">
        <v>2.34</v>
      </c>
      <c r="AT49" s="10">
        <f t="shared" si="25"/>
        <v>2.9600999999999997</v>
      </c>
      <c r="AU49" s="10">
        <f t="shared" si="26"/>
        <v>109.24848000000001</v>
      </c>
      <c r="AV49" s="7">
        <f t="shared" si="37"/>
        <v>99.3168</v>
      </c>
      <c r="AW49" s="10">
        <f>AW48*1.1</f>
        <v>87.12</v>
      </c>
      <c r="AX49" s="10"/>
      <c r="AY49" s="10">
        <f t="shared" si="27"/>
        <v>125.63575200000001</v>
      </c>
      <c r="AZ49" s="10">
        <f t="shared" si="28"/>
        <v>144.4811148</v>
      </c>
      <c r="BA49" s="10">
        <f t="shared" si="29"/>
        <v>0.32604</v>
      </c>
      <c r="BB49" s="10">
        <f t="shared" si="38"/>
        <v>0.2964</v>
      </c>
      <c r="BC49" s="10">
        <v>0.26</v>
      </c>
      <c r="BD49" s="10"/>
      <c r="BE49" s="10">
        <f t="shared" si="30"/>
        <v>0.3716856</v>
      </c>
      <c r="BF49" s="10">
        <f t="shared" si="39"/>
        <v>0.337896</v>
      </c>
      <c r="BG49" s="10">
        <f>BG48*1.1</f>
        <v>0.22000000000000003</v>
      </c>
      <c r="BH49" s="10">
        <f t="shared" si="33"/>
        <v>0.42743844</v>
      </c>
      <c r="BI49" s="10">
        <v>4.5</v>
      </c>
      <c r="BJ49" s="9">
        <v>0.05</v>
      </c>
      <c r="BK49" s="8">
        <v>0.023</v>
      </c>
      <c r="BL49" s="10">
        <f>BL48*1.1</f>
        <v>0.0176</v>
      </c>
      <c r="BM49" s="9">
        <v>0.023</v>
      </c>
      <c r="BN49" s="2"/>
      <c r="BO49" s="12"/>
      <c r="BP49" s="2"/>
      <c r="BQ49" s="2"/>
      <c r="BR49" s="2"/>
      <c r="BS49" s="2"/>
      <c r="BT49" s="2"/>
      <c r="BU49" s="2"/>
      <c r="BV49" s="3"/>
      <c r="BW49" s="3"/>
      <c r="BX49" s="3"/>
      <c r="BY49" s="3"/>
    </row>
    <row r="50" spans="1:77" ht="0.75" customHeight="1" hidden="1">
      <c r="A50" s="50" t="s">
        <v>51</v>
      </c>
      <c r="B50" s="51"/>
      <c r="C50" s="31">
        <f t="shared" si="0"/>
        <v>0.11000000000000001</v>
      </c>
      <c r="D50" s="10">
        <v>0.1</v>
      </c>
      <c r="E50" s="10">
        <f t="shared" si="1"/>
        <v>0.1265</v>
      </c>
      <c r="F50" s="10">
        <f t="shared" si="2"/>
        <v>0.275</v>
      </c>
      <c r="G50" s="10">
        <v>0.25</v>
      </c>
      <c r="H50" s="10">
        <f t="shared" si="3"/>
        <v>0.31625</v>
      </c>
      <c r="I50" s="10">
        <f t="shared" si="4"/>
        <v>287.5</v>
      </c>
      <c r="J50" s="10">
        <f t="shared" si="5"/>
        <v>0.77</v>
      </c>
      <c r="K50" s="10">
        <v>0.7</v>
      </c>
      <c r="L50" s="10">
        <f t="shared" si="6"/>
        <v>0.8855</v>
      </c>
      <c r="M50" s="10">
        <f t="shared" si="7"/>
        <v>0.44000000000000006</v>
      </c>
      <c r="N50" s="10">
        <v>0.4</v>
      </c>
      <c r="O50" s="7">
        <f t="shared" si="8"/>
        <v>0.506</v>
      </c>
      <c r="P50" s="7">
        <f t="shared" si="9"/>
        <v>0.18700000000000003</v>
      </c>
      <c r="Q50" s="10">
        <f>0.17*Q42</f>
        <v>0.17</v>
      </c>
      <c r="R50" s="10">
        <f>0.17*R42</f>
        <v>0.17</v>
      </c>
      <c r="S50" s="10">
        <f>P50*1.15</f>
        <v>0.21505000000000002</v>
      </c>
      <c r="T50" s="10">
        <v>250</v>
      </c>
      <c r="U50" s="10">
        <f t="shared" si="11"/>
        <v>287.5</v>
      </c>
      <c r="V50" s="10">
        <f t="shared" si="12"/>
        <v>0.18700000000000003</v>
      </c>
      <c r="W50" s="10">
        <f t="shared" si="13"/>
        <v>0.21505000000000002</v>
      </c>
      <c r="X50" s="10">
        <f t="shared" si="14"/>
        <v>0.05610000000000001</v>
      </c>
      <c r="Y50" s="10">
        <f>0.17*Y42</f>
        <v>0.051000000000000004</v>
      </c>
      <c r="Z50" s="10">
        <f>0.17*Z42</f>
        <v>0.051000000000000004</v>
      </c>
      <c r="AA50" s="10">
        <f t="shared" si="15"/>
        <v>0.064515</v>
      </c>
      <c r="AB50" s="10">
        <f t="shared" si="16"/>
        <v>0.37400000000000005</v>
      </c>
      <c r="AC50" s="10">
        <f>0.17*AC42</f>
        <v>0.34</v>
      </c>
      <c r="AD50" s="10">
        <f>0.17*AD42</f>
        <v>0.34</v>
      </c>
      <c r="AE50" s="10">
        <f t="shared" si="17"/>
        <v>0.43010000000000004</v>
      </c>
      <c r="AF50" s="10">
        <f t="shared" si="18"/>
        <v>37.988676</v>
      </c>
      <c r="AG50" s="10">
        <f t="shared" si="34"/>
        <v>34.53516</v>
      </c>
      <c r="AH50" s="10">
        <f>0.17*AH42</f>
        <v>30.294</v>
      </c>
      <c r="AI50" s="10">
        <f t="shared" si="19"/>
        <v>43.686977399999996</v>
      </c>
      <c r="AJ50" s="10">
        <f t="shared" si="20"/>
        <v>17.58735</v>
      </c>
      <c r="AK50" s="10">
        <f t="shared" si="35"/>
        <v>15.988499999999998</v>
      </c>
      <c r="AL50" s="10">
        <f>0.17*AL42</f>
        <v>14.025</v>
      </c>
      <c r="AM50" s="10">
        <f t="shared" si="21"/>
        <v>20.2254525</v>
      </c>
      <c r="AN50" s="10">
        <f t="shared" si="22"/>
        <v>4.306236</v>
      </c>
      <c r="AO50" s="10">
        <f t="shared" si="36"/>
        <v>3.91476</v>
      </c>
      <c r="AP50" s="10">
        <f>0.17*AP42</f>
        <v>3.434</v>
      </c>
      <c r="AQ50" s="10">
        <f t="shared" si="23"/>
        <v>4.9521714</v>
      </c>
      <c r="AR50" s="10">
        <f t="shared" si="24"/>
        <v>2.574</v>
      </c>
      <c r="AS50" s="7">
        <v>2.34</v>
      </c>
      <c r="AT50" s="10">
        <f t="shared" si="25"/>
        <v>2.9600999999999997</v>
      </c>
      <c r="AU50" s="10">
        <f t="shared" si="26"/>
        <v>84.41928</v>
      </c>
      <c r="AV50" s="7">
        <f t="shared" si="37"/>
        <v>76.7448</v>
      </c>
      <c r="AW50" s="10">
        <f>0.17*AW42</f>
        <v>67.32000000000001</v>
      </c>
      <c r="AX50" s="10"/>
      <c r="AY50" s="10">
        <f t="shared" si="27"/>
        <v>97.082172</v>
      </c>
      <c r="AZ50" s="10">
        <f t="shared" si="28"/>
        <v>111.6444978</v>
      </c>
      <c r="BA50" s="10">
        <f t="shared" si="29"/>
        <v>1.3794000000000002</v>
      </c>
      <c r="BB50" s="10">
        <f t="shared" si="38"/>
        <v>1.254</v>
      </c>
      <c r="BC50" s="10">
        <v>1.1</v>
      </c>
      <c r="BD50" s="10"/>
      <c r="BE50" s="10">
        <f t="shared" si="30"/>
        <v>1.572516</v>
      </c>
      <c r="BF50" s="10">
        <f t="shared" si="39"/>
        <v>1.42956</v>
      </c>
      <c r="BG50" s="10">
        <f>0.17*BG42</f>
        <v>0.17</v>
      </c>
      <c r="BH50" s="10">
        <f t="shared" si="33"/>
        <v>1.8083934</v>
      </c>
      <c r="BI50" s="10">
        <v>4.5</v>
      </c>
      <c r="BJ50" s="9">
        <f>0.17*BJ42</f>
        <v>0.0051</v>
      </c>
      <c r="BK50" s="8">
        <f>BL50*1.14</f>
        <v>0.015504</v>
      </c>
      <c r="BL50" s="9">
        <f>0.17*BL42</f>
        <v>0.013600000000000001</v>
      </c>
      <c r="BM50" s="9">
        <f>0.17*BM42</f>
        <v>0.013600000000000001</v>
      </c>
      <c r="BN50" s="2"/>
      <c r="BO50" s="12"/>
      <c r="BP50" s="2"/>
      <c r="BQ50" s="2"/>
      <c r="BR50" s="2"/>
      <c r="BS50" s="2"/>
      <c r="BT50" s="2"/>
      <c r="BU50" s="2"/>
      <c r="BV50" s="3"/>
      <c r="BW50" s="3"/>
      <c r="BX50" s="3"/>
      <c r="BY50" s="3"/>
    </row>
    <row r="51" spans="1:77" ht="12" customHeight="1">
      <c r="A51" s="52"/>
      <c r="B51" s="53"/>
      <c r="C51" s="31">
        <f t="shared" si="0"/>
        <v>0.14300000000000002</v>
      </c>
      <c r="D51" s="10">
        <v>0.13</v>
      </c>
      <c r="E51" s="10">
        <f t="shared" si="1"/>
        <v>0.16445</v>
      </c>
      <c r="F51" s="10">
        <f t="shared" si="2"/>
        <v>0.275</v>
      </c>
      <c r="G51" s="10">
        <v>0.25</v>
      </c>
      <c r="H51" s="10">
        <f t="shared" si="3"/>
        <v>0.31625</v>
      </c>
      <c r="I51" s="10">
        <f t="shared" si="4"/>
        <v>287.5</v>
      </c>
      <c r="J51" s="10">
        <f t="shared" si="5"/>
        <v>0.77</v>
      </c>
      <c r="K51" s="10">
        <v>0.7</v>
      </c>
      <c r="L51" s="10">
        <f t="shared" si="6"/>
        <v>0.8855</v>
      </c>
      <c r="M51" s="10">
        <f t="shared" si="7"/>
        <v>0.44000000000000006</v>
      </c>
      <c r="N51" s="10">
        <v>0.4</v>
      </c>
      <c r="O51" s="7">
        <f t="shared" si="8"/>
        <v>0.506</v>
      </c>
      <c r="P51" s="7">
        <f t="shared" si="9"/>
        <v>0.24200000000000002</v>
      </c>
      <c r="Q51" s="10">
        <v>0.22</v>
      </c>
      <c r="R51" s="10">
        <v>0.22</v>
      </c>
      <c r="S51" s="10">
        <v>0.33</v>
      </c>
      <c r="T51" s="10">
        <v>250</v>
      </c>
      <c r="U51" s="10">
        <f t="shared" si="11"/>
        <v>287.5</v>
      </c>
      <c r="V51" s="10">
        <f t="shared" si="12"/>
        <v>0.24200000000000002</v>
      </c>
      <c r="W51" s="10">
        <f t="shared" si="13"/>
        <v>0.2783</v>
      </c>
      <c r="X51" s="10">
        <f t="shared" si="14"/>
        <v>0.07700000000000001</v>
      </c>
      <c r="Y51" s="10">
        <v>0.07</v>
      </c>
      <c r="Z51" s="10">
        <v>0.07</v>
      </c>
      <c r="AA51" s="10">
        <f t="shared" si="15"/>
        <v>0.08855</v>
      </c>
      <c r="AB51" s="10">
        <f t="shared" si="16"/>
        <v>0.462</v>
      </c>
      <c r="AC51" s="10">
        <v>0.42</v>
      </c>
      <c r="AD51" s="10">
        <v>0.42</v>
      </c>
      <c r="AE51" s="10">
        <f t="shared" si="17"/>
        <v>0.5313</v>
      </c>
      <c r="AF51" s="10">
        <f t="shared" si="18"/>
        <v>41.78754360000001</v>
      </c>
      <c r="AG51" s="10">
        <f t="shared" si="34"/>
        <v>37.988676000000005</v>
      </c>
      <c r="AH51" s="10">
        <f>AH50*1.1</f>
        <v>33.32340000000001</v>
      </c>
      <c r="AI51" s="10">
        <f t="shared" si="19"/>
        <v>48.055675140000005</v>
      </c>
      <c r="AJ51" s="10">
        <f t="shared" si="20"/>
        <v>19.346085000000002</v>
      </c>
      <c r="AK51" s="10">
        <f t="shared" si="35"/>
        <v>17.58735</v>
      </c>
      <c r="AL51" s="10">
        <f>AL50*1.1</f>
        <v>15.427500000000002</v>
      </c>
      <c r="AM51" s="10">
        <f t="shared" si="21"/>
        <v>22.24799775</v>
      </c>
      <c r="AN51" s="10">
        <f t="shared" si="22"/>
        <v>4.736859600000001</v>
      </c>
      <c r="AO51" s="10">
        <f t="shared" si="36"/>
        <v>4.306236</v>
      </c>
      <c r="AP51" s="10">
        <f>AP50*1.1</f>
        <v>3.7774000000000005</v>
      </c>
      <c r="AQ51" s="10">
        <f t="shared" si="23"/>
        <v>5.44738854</v>
      </c>
      <c r="AR51" s="10">
        <f t="shared" si="24"/>
        <v>2.574</v>
      </c>
      <c r="AS51" s="7">
        <v>2.34</v>
      </c>
      <c r="AT51" s="10">
        <f t="shared" si="25"/>
        <v>2.9600999999999997</v>
      </c>
      <c r="AU51" s="10">
        <f t="shared" si="26"/>
        <v>92.86120800000002</v>
      </c>
      <c r="AV51" s="7">
        <f t="shared" si="37"/>
        <v>84.41928000000001</v>
      </c>
      <c r="AW51" s="10">
        <f>AW50*1.1</f>
        <v>74.05200000000002</v>
      </c>
      <c r="AX51" s="10"/>
      <c r="AY51" s="10">
        <f t="shared" si="27"/>
        <v>106.7903892</v>
      </c>
      <c r="AZ51" s="10">
        <f t="shared" si="28"/>
        <v>122.80894758</v>
      </c>
      <c r="BA51" s="10">
        <f t="shared" si="29"/>
        <v>0.28842</v>
      </c>
      <c r="BB51" s="10">
        <f t="shared" si="38"/>
        <v>0.2622</v>
      </c>
      <c r="BC51" s="10">
        <v>0.23</v>
      </c>
      <c r="BD51" s="10"/>
      <c r="BE51" s="10">
        <f t="shared" si="30"/>
        <v>0.32879879999999995</v>
      </c>
      <c r="BF51" s="10">
        <f t="shared" si="39"/>
        <v>0.29890799999999995</v>
      </c>
      <c r="BG51" s="10">
        <f>BG50*1.1</f>
        <v>0.18700000000000003</v>
      </c>
      <c r="BH51" s="10">
        <f t="shared" si="33"/>
        <v>0.3781186199999999</v>
      </c>
      <c r="BI51" s="10">
        <v>4.5</v>
      </c>
      <c r="BJ51" s="9">
        <v>0.04</v>
      </c>
      <c r="BK51" s="8">
        <v>0.011</v>
      </c>
      <c r="BL51" s="10">
        <f>BL50*1.1</f>
        <v>0.014960000000000003</v>
      </c>
      <c r="BM51" s="9">
        <v>0.011</v>
      </c>
      <c r="BN51" s="2"/>
      <c r="BO51" s="12"/>
      <c r="BP51" s="2"/>
      <c r="BQ51" s="2"/>
      <c r="BR51" s="2"/>
      <c r="BS51" s="2"/>
      <c r="BT51" s="2"/>
      <c r="BU51" s="2"/>
      <c r="BV51" s="3"/>
      <c r="BW51" s="3"/>
      <c r="BX51" s="3"/>
      <c r="BY51" s="3"/>
    </row>
    <row r="52" spans="1:77" ht="12.75" hidden="1">
      <c r="A52" s="50" t="s">
        <v>52</v>
      </c>
      <c r="B52" s="51"/>
      <c r="C52" s="31">
        <f t="shared" si="0"/>
        <v>0.14300000000000002</v>
      </c>
      <c r="D52" s="10">
        <v>0.13</v>
      </c>
      <c r="E52" s="10">
        <f t="shared" si="1"/>
        <v>0.16445</v>
      </c>
      <c r="F52" s="10">
        <f t="shared" si="2"/>
        <v>0.275</v>
      </c>
      <c r="G52" s="10">
        <v>0.25</v>
      </c>
      <c r="H52" s="10">
        <f t="shared" si="3"/>
        <v>0.31625</v>
      </c>
      <c r="I52" s="10">
        <f t="shared" si="4"/>
        <v>287.5</v>
      </c>
      <c r="J52" s="10">
        <f t="shared" si="5"/>
        <v>0.77</v>
      </c>
      <c r="K52" s="10">
        <v>0.7</v>
      </c>
      <c r="L52" s="10">
        <f t="shared" si="6"/>
        <v>0.8855</v>
      </c>
      <c r="M52" s="10">
        <f t="shared" si="7"/>
        <v>0.44000000000000006</v>
      </c>
      <c r="N52" s="10">
        <v>0.4</v>
      </c>
      <c r="O52" s="7">
        <f t="shared" si="8"/>
        <v>0.506</v>
      </c>
      <c r="P52" s="7">
        <f t="shared" si="9"/>
        <v>0.539</v>
      </c>
      <c r="Q52" s="10">
        <f>0.49*Q42</f>
        <v>0.49</v>
      </c>
      <c r="R52" s="10">
        <f>0.49*R42</f>
        <v>0.49</v>
      </c>
      <c r="S52" s="10" t="e">
        <f>#REF!</f>
        <v>#REF!</v>
      </c>
      <c r="T52" s="10">
        <v>250</v>
      </c>
      <c r="U52" s="10">
        <f t="shared" si="11"/>
        <v>287.5</v>
      </c>
      <c r="V52" s="10">
        <f t="shared" si="12"/>
        <v>0.539</v>
      </c>
      <c r="W52" s="10">
        <f t="shared" si="13"/>
        <v>0.61985</v>
      </c>
      <c r="X52" s="10">
        <f t="shared" si="14"/>
        <v>0.1617</v>
      </c>
      <c r="Y52" s="10">
        <f>0.49*Y42</f>
        <v>0.147</v>
      </c>
      <c r="Z52" s="10">
        <f>0.49*Z42</f>
        <v>0.147</v>
      </c>
      <c r="AA52" s="10">
        <f t="shared" si="15"/>
        <v>0.185955</v>
      </c>
      <c r="AB52" s="10">
        <f t="shared" si="16"/>
        <v>1.078</v>
      </c>
      <c r="AC52" s="10">
        <f>0.49*AC42</f>
        <v>0.98</v>
      </c>
      <c r="AD52" s="10">
        <f>0.49*AD42</f>
        <v>0.98</v>
      </c>
      <c r="AE52" s="10">
        <f t="shared" si="17"/>
        <v>1.2397</v>
      </c>
      <c r="AF52" s="10">
        <f t="shared" si="18"/>
        <v>109.49677199999999</v>
      </c>
      <c r="AG52" s="10">
        <f t="shared" si="34"/>
        <v>99.54251999999998</v>
      </c>
      <c r="AH52" s="10">
        <f>0.49*AH42</f>
        <v>87.318</v>
      </c>
      <c r="AI52" s="10">
        <f t="shared" si="19"/>
        <v>125.92128779999999</v>
      </c>
      <c r="AJ52" s="10">
        <f t="shared" si="20"/>
        <v>50.692949999999996</v>
      </c>
      <c r="AK52" s="10">
        <f t="shared" si="35"/>
        <v>46.08449999999999</v>
      </c>
      <c r="AL52" s="10">
        <f>0.49*AL42</f>
        <v>40.425</v>
      </c>
      <c r="AM52" s="10">
        <f t="shared" si="21"/>
        <v>58.29689249999999</v>
      </c>
      <c r="AN52" s="10">
        <f t="shared" si="22"/>
        <v>12.412092</v>
      </c>
      <c r="AO52" s="10">
        <f t="shared" si="36"/>
        <v>11.283719999999999</v>
      </c>
      <c r="AP52" s="10">
        <f>0.49*AP42</f>
        <v>9.898</v>
      </c>
      <c r="AQ52" s="10">
        <f t="shared" si="23"/>
        <v>14.273905799999998</v>
      </c>
      <c r="AR52" s="10">
        <f t="shared" si="24"/>
        <v>2.574</v>
      </c>
      <c r="AS52" s="7">
        <v>2.34</v>
      </c>
      <c r="AT52" s="10">
        <f t="shared" si="25"/>
        <v>2.9600999999999997</v>
      </c>
      <c r="AU52" s="10">
        <f t="shared" si="26"/>
        <v>243.32616</v>
      </c>
      <c r="AV52" s="7">
        <f t="shared" si="37"/>
        <v>221.20559999999998</v>
      </c>
      <c r="AW52" s="10">
        <f>0.49*AW42</f>
        <v>194.04</v>
      </c>
      <c r="AX52" s="10"/>
      <c r="AY52" s="10">
        <f t="shared" si="27"/>
        <v>279.82508399999995</v>
      </c>
      <c r="AZ52" s="10">
        <f t="shared" si="28"/>
        <v>321.79884659999993</v>
      </c>
      <c r="BA52" s="10">
        <f t="shared" si="29"/>
        <v>0.3135</v>
      </c>
      <c r="BB52" s="10">
        <f t="shared" si="38"/>
        <v>0.285</v>
      </c>
      <c r="BC52" s="10">
        <v>0.25</v>
      </c>
      <c r="BD52" s="10"/>
      <c r="BE52" s="10">
        <f t="shared" si="30"/>
        <v>0.35739</v>
      </c>
      <c r="BF52" s="10">
        <f t="shared" si="39"/>
        <v>0.32489999999999997</v>
      </c>
      <c r="BG52" s="10">
        <f>0.49*BG42</f>
        <v>0.49</v>
      </c>
      <c r="BH52" s="10">
        <f t="shared" si="33"/>
        <v>0.41099849999999993</v>
      </c>
      <c r="BI52" s="10">
        <v>4.5</v>
      </c>
      <c r="BJ52" s="9">
        <f>0.49*BJ42</f>
        <v>0.0147</v>
      </c>
      <c r="BK52" s="8">
        <f aca="true" t="shared" si="40" ref="BK52:BK60">BL52*1.14</f>
        <v>0.04468799999999999</v>
      </c>
      <c r="BL52" s="9">
        <f>0.49*BL42</f>
        <v>0.0392</v>
      </c>
      <c r="BM52" s="9">
        <f>0.49*BM42</f>
        <v>0.0392</v>
      </c>
      <c r="BN52" s="2"/>
      <c r="BO52" s="12"/>
      <c r="BP52" s="2"/>
      <c r="BQ52" s="2"/>
      <c r="BR52" s="2"/>
      <c r="BS52" s="2"/>
      <c r="BT52" s="2"/>
      <c r="BU52" s="2"/>
      <c r="BV52" s="3"/>
      <c r="BW52" s="3"/>
      <c r="BX52" s="3"/>
      <c r="BY52" s="3"/>
    </row>
    <row r="53" spans="1:77" ht="12.75">
      <c r="A53" s="52"/>
      <c r="B53" s="53"/>
      <c r="C53" s="31">
        <f t="shared" si="0"/>
        <v>0.14300000000000002</v>
      </c>
      <c r="D53" s="10">
        <v>0.13</v>
      </c>
      <c r="E53" s="10">
        <f t="shared" si="1"/>
        <v>0.16445</v>
      </c>
      <c r="F53" s="10">
        <f t="shared" si="2"/>
        <v>0.275</v>
      </c>
      <c r="G53" s="10">
        <v>0.25</v>
      </c>
      <c r="H53" s="10">
        <f t="shared" si="3"/>
        <v>0.31625</v>
      </c>
      <c r="I53" s="10">
        <f t="shared" si="4"/>
        <v>287.5</v>
      </c>
      <c r="J53" s="10">
        <f t="shared" si="5"/>
        <v>0.77</v>
      </c>
      <c r="K53" s="10">
        <v>0.7</v>
      </c>
      <c r="L53" s="10">
        <f t="shared" si="6"/>
        <v>0.8855</v>
      </c>
      <c r="M53" s="10">
        <f t="shared" si="7"/>
        <v>0.44000000000000006</v>
      </c>
      <c r="N53" s="10">
        <v>0.4</v>
      </c>
      <c r="O53" s="7">
        <f t="shared" si="8"/>
        <v>0.506</v>
      </c>
      <c r="P53" s="7">
        <f t="shared" si="9"/>
        <v>0.682</v>
      </c>
      <c r="Q53" s="10">
        <v>0.62</v>
      </c>
      <c r="R53" s="10">
        <v>0.62</v>
      </c>
      <c r="S53" s="10">
        <v>0.91</v>
      </c>
      <c r="T53" s="10">
        <v>250</v>
      </c>
      <c r="U53" s="10">
        <f t="shared" si="11"/>
        <v>287.5</v>
      </c>
      <c r="V53" s="10">
        <f t="shared" si="12"/>
        <v>0.682</v>
      </c>
      <c r="W53" s="10">
        <f t="shared" si="13"/>
        <v>0.7843</v>
      </c>
      <c r="X53" s="10">
        <f t="shared" si="14"/>
        <v>0.198</v>
      </c>
      <c r="Y53" s="10">
        <v>0.18</v>
      </c>
      <c r="Z53" s="10">
        <v>0.18</v>
      </c>
      <c r="AA53" s="10">
        <f t="shared" si="15"/>
        <v>0.22769999999999999</v>
      </c>
      <c r="AB53" s="10">
        <f t="shared" si="16"/>
        <v>1.6720000000000002</v>
      </c>
      <c r="AC53" s="10">
        <v>1.52</v>
      </c>
      <c r="AD53" s="10">
        <v>1.52</v>
      </c>
      <c r="AE53" s="10">
        <f t="shared" si="17"/>
        <v>1.9228</v>
      </c>
      <c r="AF53" s="10">
        <f t="shared" si="18"/>
        <v>120.4464492</v>
      </c>
      <c r="AG53" s="10">
        <f t="shared" si="34"/>
        <v>109.49677199999999</v>
      </c>
      <c r="AH53" s="10">
        <f>AH52*1.1</f>
        <v>96.0498</v>
      </c>
      <c r="AI53" s="10">
        <f t="shared" si="19"/>
        <v>138.51341657999998</v>
      </c>
      <c r="AJ53" s="10">
        <f t="shared" si="20"/>
        <v>55.762245</v>
      </c>
      <c r="AK53" s="10">
        <f t="shared" si="35"/>
        <v>50.692949999999996</v>
      </c>
      <c r="AL53" s="10">
        <f>AL52*1.1</f>
        <v>44.4675</v>
      </c>
      <c r="AM53" s="10">
        <f t="shared" si="21"/>
        <v>64.12658175</v>
      </c>
      <c r="AN53" s="10">
        <f t="shared" si="22"/>
        <v>13.653301200000001</v>
      </c>
      <c r="AO53" s="10">
        <f t="shared" si="36"/>
        <v>12.412092</v>
      </c>
      <c r="AP53" s="10">
        <f>AP52*1.1</f>
        <v>10.8878</v>
      </c>
      <c r="AQ53" s="10">
        <f t="shared" si="23"/>
        <v>15.70129638</v>
      </c>
      <c r="AR53" s="10">
        <f t="shared" si="24"/>
        <v>2.574</v>
      </c>
      <c r="AS53" s="7">
        <v>2.34</v>
      </c>
      <c r="AT53" s="10">
        <f t="shared" si="25"/>
        <v>2.9600999999999997</v>
      </c>
      <c r="AU53" s="10">
        <f t="shared" si="26"/>
        <v>267.658776</v>
      </c>
      <c r="AV53" s="7">
        <f t="shared" si="37"/>
        <v>243.32616</v>
      </c>
      <c r="AW53" s="10">
        <f>AW52*1.1</f>
        <v>213.44400000000002</v>
      </c>
      <c r="AX53" s="10"/>
      <c r="AY53" s="10">
        <f t="shared" si="27"/>
        <v>307.8075924</v>
      </c>
      <c r="AZ53" s="10">
        <f t="shared" si="28"/>
        <v>353.97873125999996</v>
      </c>
      <c r="BA53" s="10">
        <f t="shared" si="29"/>
        <v>0.7900200000000001</v>
      </c>
      <c r="BB53" s="10">
        <f t="shared" si="38"/>
        <v>0.7182</v>
      </c>
      <c r="BC53" s="10">
        <v>0.63</v>
      </c>
      <c r="BD53" s="10"/>
      <c r="BE53" s="10">
        <f t="shared" si="30"/>
        <v>0.9006228</v>
      </c>
      <c r="BF53" s="10">
        <f t="shared" si="39"/>
        <v>0.8187479999999999</v>
      </c>
      <c r="BG53" s="10">
        <f>BG52*1.1</f>
        <v>0.539</v>
      </c>
      <c r="BH53" s="10">
        <f t="shared" si="33"/>
        <v>1.0357162199999999</v>
      </c>
      <c r="BI53" s="10">
        <v>4.5</v>
      </c>
      <c r="BJ53" s="9">
        <v>0.07</v>
      </c>
      <c r="BK53" s="8">
        <f t="shared" si="40"/>
        <v>0.0491568</v>
      </c>
      <c r="BL53" s="10">
        <f>BL52*1.1</f>
        <v>0.043120000000000006</v>
      </c>
      <c r="BM53" s="9">
        <v>0.049</v>
      </c>
      <c r="BN53" s="2"/>
      <c r="BO53" s="12"/>
      <c r="BP53" s="2"/>
      <c r="BQ53" s="2"/>
      <c r="BR53" s="2"/>
      <c r="BS53" s="2"/>
      <c r="BT53" s="2"/>
      <c r="BU53" s="2"/>
      <c r="BV53" s="3"/>
      <c r="BW53" s="3"/>
      <c r="BX53" s="3"/>
      <c r="BY53" s="3"/>
    </row>
    <row r="54" spans="1:77" ht="12.75" hidden="1">
      <c r="A54" s="50" t="s">
        <v>53</v>
      </c>
      <c r="B54" s="51"/>
      <c r="C54" s="31">
        <f t="shared" si="0"/>
        <v>0.14300000000000002</v>
      </c>
      <c r="D54" s="10">
        <v>0.13</v>
      </c>
      <c r="E54" s="10">
        <f t="shared" si="1"/>
        <v>0.16445</v>
      </c>
      <c r="F54" s="10">
        <f t="shared" si="2"/>
        <v>0.275</v>
      </c>
      <c r="G54" s="10">
        <v>0.25</v>
      </c>
      <c r="H54" s="10">
        <f t="shared" si="3"/>
        <v>0.31625</v>
      </c>
      <c r="I54" s="10">
        <f t="shared" si="4"/>
        <v>287.5</v>
      </c>
      <c r="J54" s="10">
        <f t="shared" si="5"/>
        <v>0.77</v>
      </c>
      <c r="K54" s="10">
        <v>0.7</v>
      </c>
      <c r="L54" s="10">
        <f t="shared" si="6"/>
        <v>0.8855</v>
      </c>
      <c r="M54" s="10">
        <f t="shared" si="7"/>
        <v>0.44000000000000006</v>
      </c>
      <c r="N54" s="10">
        <v>0.4</v>
      </c>
      <c r="O54" s="7">
        <f t="shared" si="8"/>
        <v>0.506</v>
      </c>
      <c r="P54" s="7">
        <f t="shared" si="9"/>
        <v>0.28600000000000003</v>
      </c>
      <c r="Q54" s="10">
        <f>0.26*Q42</f>
        <v>0.26</v>
      </c>
      <c r="R54" s="10">
        <f>0.26*R42</f>
        <v>0.26</v>
      </c>
      <c r="S54" s="10" t="e">
        <f>#REF!</f>
        <v>#REF!</v>
      </c>
      <c r="T54" s="10">
        <v>250</v>
      </c>
      <c r="U54" s="10">
        <f t="shared" si="11"/>
        <v>287.5</v>
      </c>
      <c r="V54" s="10">
        <f t="shared" si="12"/>
        <v>0.28600000000000003</v>
      </c>
      <c r="W54" s="10">
        <f t="shared" si="13"/>
        <v>0.3289</v>
      </c>
      <c r="X54" s="10">
        <f t="shared" si="14"/>
        <v>0.0858</v>
      </c>
      <c r="Y54" s="10">
        <f>0.26*Y42</f>
        <v>0.078</v>
      </c>
      <c r="Z54" s="10">
        <f>0.26*Z42</f>
        <v>0.078</v>
      </c>
      <c r="AA54" s="10">
        <f t="shared" si="15"/>
        <v>0.09867</v>
      </c>
      <c r="AB54" s="10">
        <f t="shared" si="16"/>
        <v>0.5720000000000001</v>
      </c>
      <c r="AC54" s="10">
        <f>0.26*AC42</f>
        <v>0.52</v>
      </c>
      <c r="AD54" s="10">
        <f>0.26*AD42</f>
        <v>0.52</v>
      </c>
      <c r="AE54" s="10">
        <f t="shared" si="17"/>
        <v>0.6578</v>
      </c>
      <c r="AF54" s="10">
        <f t="shared" si="18"/>
        <v>58.100328</v>
      </c>
      <c r="AG54" s="10">
        <f t="shared" si="34"/>
        <v>52.818479999999994</v>
      </c>
      <c r="AH54" s="10">
        <f>0.26*AH42</f>
        <v>46.332</v>
      </c>
      <c r="AI54" s="10">
        <f t="shared" si="19"/>
        <v>66.81537719999999</v>
      </c>
      <c r="AJ54" s="10">
        <f t="shared" si="20"/>
        <v>26.8983</v>
      </c>
      <c r="AK54" s="10">
        <f t="shared" si="35"/>
        <v>24.452999999999996</v>
      </c>
      <c r="AL54" s="10">
        <f>0.26*AL42</f>
        <v>21.45</v>
      </c>
      <c r="AM54" s="10">
        <f t="shared" si="21"/>
        <v>30.933044999999996</v>
      </c>
      <c r="AN54" s="10">
        <f t="shared" si="22"/>
        <v>6.586008</v>
      </c>
      <c r="AO54" s="10">
        <f t="shared" si="36"/>
        <v>5.987279999999999</v>
      </c>
      <c r="AP54" s="10">
        <f>0.26*AP42</f>
        <v>5.252</v>
      </c>
      <c r="AQ54" s="10">
        <f t="shared" si="23"/>
        <v>7.573909199999999</v>
      </c>
      <c r="AR54" s="10">
        <f t="shared" si="24"/>
        <v>2.574</v>
      </c>
      <c r="AS54" s="7">
        <v>2.34</v>
      </c>
      <c r="AT54" s="10">
        <f t="shared" si="25"/>
        <v>2.9600999999999997</v>
      </c>
      <c r="AU54" s="10">
        <f t="shared" si="26"/>
        <v>129.11184</v>
      </c>
      <c r="AV54" s="7">
        <f t="shared" si="37"/>
        <v>117.3744</v>
      </c>
      <c r="AW54" s="10">
        <f>0.26*AW42</f>
        <v>102.96000000000001</v>
      </c>
      <c r="AX54" s="10"/>
      <c r="AY54" s="10">
        <f t="shared" si="27"/>
        <v>148.478616</v>
      </c>
      <c r="AZ54" s="10">
        <f t="shared" si="28"/>
        <v>170.75040839999997</v>
      </c>
      <c r="BA54" s="10">
        <f t="shared" si="29"/>
        <v>0.9405</v>
      </c>
      <c r="BB54" s="10">
        <f t="shared" si="38"/>
        <v>0.855</v>
      </c>
      <c r="BC54" s="10">
        <v>0.75</v>
      </c>
      <c r="BD54" s="10"/>
      <c r="BE54" s="10">
        <f t="shared" si="30"/>
        <v>1.07217</v>
      </c>
      <c r="BF54" s="10">
        <f t="shared" si="39"/>
        <v>0.9746999999999999</v>
      </c>
      <c r="BG54" s="10">
        <f>0.26*BG42</f>
        <v>0.26</v>
      </c>
      <c r="BH54" s="10">
        <f t="shared" si="33"/>
        <v>1.2329955</v>
      </c>
      <c r="BI54" s="10">
        <v>4.5</v>
      </c>
      <c r="BJ54" s="9">
        <f>0.26*BJ42</f>
        <v>0.0078</v>
      </c>
      <c r="BK54" s="8">
        <f t="shared" si="40"/>
        <v>0.023712</v>
      </c>
      <c r="BL54" s="9">
        <f>0.26*BL42</f>
        <v>0.020800000000000003</v>
      </c>
      <c r="BM54" s="9">
        <f>0.26*BM42</f>
        <v>0.020800000000000003</v>
      </c>
      <c r="BN54" s="2"/>
      <c r="BO54" s="12"/>
      <c r="BP54" s="2"/>
      <c r="BQ54" s="2"/>
      <c r="BR54" s="2"/>
      <c r="BS54" s="2"/>
      <c r="BT54" s="2"/>
      <c r="BU54" s="2"/>
      <c r="BV54" s="3"/>
      <c r="BW54" s="3"/>
      <c r="BX54" s="3"/>
      <c r="BY54" s="3"/>
    </row>
    <row r="55" spans="1:77" ht="12" customHeight="1">
      <c r="A55" s="52"/>
      <c r="B55" s="53"/>
      <c r="C55" s="31">
        <f t="shared" si="0"/>
        <v>0.14300000000000002</v>
      </c>
      <c r="D55" s="10">
        <v>0.13</v>
      </c>
      <c r="E55" s="10">
        <f t="shared" si="1"/>
        <v>0.16445</v>
      </c>
      <c r="F55" s="10">
        <f t="shared" si="2"/>
        <v>0.275</v>
      </c>
      <c r="G55" s="10">
        <v>0.25</v>
      </c>
      <c r="H55" s="10">
        <f t="shared" si="3"/>
        <v>0.31625</v>
      </c>
      <c r="I55" s="10">
        <f t="shared" si="4"/>
        <v>287.5</v>
      </c>
      <c r="J55" s="10">
        <f t="shared" si="5"/>
        <v>0.77</v>
      </c>
      <c r="K55" s="10">
        <v>0.7</v>
      </c>
      <c r="L55" s="10">
        <f t="shared" si="6"/>
        <v>0.8855</v>
      </c>
      <c r="M55" s="10">
        <f t="shared" si="7"/>
        <v>0.44000000000000006</v>
      </c>
      <c r="N55" s="10">
        <v>0.4</v>
      </c>
      <c r="O55" s="7">
        <f t="shared" si="8"/>
        <v>0.506</v>
      </c>
      <c r="P55" s="7">
        <f t="shared" si="9"/>
        <v>0.36300000000000004</v>
      </c>
      <c r="Q55" s="10">
        <v>0.33</v>
      </c>
      <c r="R55" s="10">
        <v>0.33</v>
      </c>
      <c r="S55" s="10">
        <v>0.82</v>
      </c>
      <c r="T55" s="10">
        <v>250</v>
      </c>
      <c r="U55" s="10">
        <f t="shared" si="11"/>
        <v>287.5</v>
      </c>
      <c r="V55" s="10">
        <f t="shared" si="12"/>
        <v>0.36300000000000004</v>
      </c>
      <c r="W55" s="10">
        <f t="shared" si="13"/>
        <v>0.41745000000000004</v>
      </c>
      <c r="X55" s="10">
        <f t="shared" si="14"/>
        <v>0.11000000000000001</v>
      </c>
      <c r="Y55" s="10">
        <v>0.1</v>
      </c>
      <c r="Z55" s="10">
        <v>0.1</v>
      </c>
      <c r="AA55" s="10">
        <f t="shared" si="15"/>
        <v>0.1265</v>
      </c>
      <c r="AB55" s="10">
        <f t="shared" si="16"/>
        <v>0.7150000000000001</v>
      </c>
      <c r="AC55" s="10">
        <v>0.65</v>
      </c>
      <c r="AD55" s="10">
        <v>0.65</v>
      </c>
      <c r="AE55" s="10">
        <f t="shared" si="17"/>
        <v>0.82225</v>
      </c>
      <c r="AF55" s="10">
        <f t="shared" si="18"/>
        <v>63.9103608</v>
      </c>
      <c r="AG55" s="10">
        <f t="shared" si="34"/>
        <v>58.100328</v>
      </c>
      <c r="AH55" s="10">
        <f>AH54*1.1</f>
        <v>50.9652</v>
      </c>
      <c r="AI55" s="10">
        <f t="shared" si="19"/>
        <v>73.49691492</v>
      </c>
      <c r="AJ55" s="10">
        <f t="shared" si="20"/>
        <v>29.58813</v>
      </c>
      <c r="AK55" s="10">
        <f t="shared" si="35"/>
        <v>26.8983</v>
      </c>
      <c r="AL55" s="10">
        <f>AL54*1.1</f>
        <v>23.595000000000002</v>
      </c>
      <c r="AM55" s="10">
        <f t="shared" si="21"/>
        <v>34.026349499999995</v>
      </c>
      <c r="AN55" s="10">
        <f t="shared" si="22"/>
        <v>7.2446088</v>
      </c>
      <c r="AO55" s="10">
        <f t="shared" si="36"/>
        <v>6.586008</v>
      </c>
      <c r="AP55" s="10">
        <f>AP54*1.1</f>
        <v>5.777200000000001</v>
      </c>
      <c r="AQ55" s="10">
        <f t="shared" si="23"/>
        <v>8.33130012</v>
      </c>
      <c r="AR55" s="10">
        <f t="shared" si="24"/>
        <v>2.574</v>
      </c>
      <c r="AS55" s="7">
        <v>2.34</v>
      </c>
      <c r="AT55" s="10">
        <f t="shared" si="25"/>
        <v>2.9600999999999997</v>
      </c>
      <c r="AU55" s="10">
        <f t="shared" si="26"/>
        <v>142.02302400000002</v>
      </c>
      <c r="AV55" s="7">
        <f t="shared" si="37"/>
        <v>129.11184</v>
      </c>
      <c r="AW55" s="10">
        <f>AW54*1.1</f>
        <v>113.25600000000001</v>
      </c>
      <c r="AX55" s="10"/>
      <c r="AY55" s="10">
        <f t="shared" si="27"/>
        <v>163.3264776</v>
      </c>
      <c r="AZ55" s="10">
        <f t="shared" si="28"/>
        <v>187.82544923999998</v>
      </c>
      <c r="BA55" s="10">
        <f t="shared" si="29"/>
        <v>0.71478</v>
      </c>
      <c r="BB55" s="10">
        <f t="shared" si="38"/>
        <v>0.6497999999999999</v>
      </c>
      <c r="BC55" s="10">
        <v>0.57</v>
      </c>
      <c r="BD55" s="10"/>
      <c r="BE55" s="10">
        <v>0.9</v>
      </c>
      <c r="BF55" s="10">
        <f t="shared" si="39"/>
        <v>0.7407719999999999</v>
      </c>
      <c r="BG55" s="10">
        <f>BG54*1.1</f>
        <v>0.28600000000000003</v>
      </c>
      <c r="BH55" s="10">
        <f t="shared" si="33"/>
        <v>1.035</v>
      </c>
      <c r="BI55" s="10">
        <v>4.5</v>
      </c>
      <c r="BJ55" s="9">
        <v>0.03</v>
      </c>
      <c r="BK55" s="8">
        <f t="shared" si="40"/>
        <v>0.026083200000000004</v>
      </c>
      <c r="BL55" s="10">
        <f>BL54*1.1</f>
        <v>0.022880000000000005</v>
      </c>
      <c r="BM55" s="9">
        <v>0.026</v>
      </c>
      <c r="BN55" s="2"/>
      <c r="BO55" s="12"/>
      <c r="BP55" s="2"/>
      <c r="BQ55" s="2"/>
      <c r="BR55" s="2"/>
      <c r="BS55" s="2"/>
      <c r="BT55" s="2"/>
      <c r="BU55" s="2"/>
      <c r="BV55" s="3"/>
      <c r="BW55" s="3"/>
      <c r="BX55" s="3"/>
      <c r="BY55" s="3"/>
    </row>
    <row r="56" spans="1:77" ht="12.75" hidden="1">
      <c r="A56" s="50" t="s">
        <v>54</v>
      </c>
      <c r="B56" s="51"/>
      <c r="C56" s="31">
        <f t="shared" si="0"/>
        <v>0.14300000000000002</v>
      </c>
      <c r="D56" s="10">
        <v>0.13</v>
      </c>
      <c r="E56" s="10">
        <f t="shared" si="1"/>
        <v>0.16445</v>
      </c>
      <c r="F56" s="10">
        <f t="shared" si="2"/>
        <v>0.275</v>
      </c>
      <c r="G56" s="10">
        <v>0.25</v>
      </c>
      <c r="H56" s="10">
        <f t="shared" si="3"/>
        <v>0.31625</v>
      </c>
      <c r="I56" s="10">
        <f t="shared" si="4"/>
        <v>287.5</v>
      </c>
      <c r="J56" s="10">
        <f t="shared" si="5"/>
        <v>0.77</v>
      </c>
      <c r="K56" s="10">
        <v>0.7</v>
      </c>
      <c r="L56" s="10">
        <f t="shared" si="6"/>
        <v>0.8855</v>
      </c>
      <c r="M56" s="10">
        <f t="shared" si="7"/>
        <v>0.44000000000000006</v>
      </c>
      <c r="N56" s="10">
        <v>0.4</v>
      </c>
      <c r="O56" s="7">
        <f t="shared" si="8"/>
        <v>0.506</v>
      </c>
      <c r="P56" s="7">
        <f t="shared" si="9"/>
        <v>0.15400000000000003</v>
      </c>
      <c r="Q56" s="10">
        <f>0.14*Q42</f>
        <v>0.14</v>
      </c>
      <c r="R56" s="10">
        <f>0.14*R42</f>
        <v>0.14</v>
      </c>
      <c r="S56" s="10" t="e">
        <f>#REF!</f>
        <v>#REF!</v>
      </c>
      <c r="T56" s="10">
        <v>250</v>
      </c>
      <c r="U56" s="10">
        <f t="shared" si="11"/>
        <v>287.5</v>
      </c>
      <c r="V56" s="10">
        <f t="shared" si="12"/>
        <v>0.15400000000000003</v>
      </c>
      <c r="W56" s="10">
        <f t="shared" si="13"/>
        <v>0.1771</v>
      </c>
      <c r="X56" s="10">
        <f t="shared" si="14"/>
        <v>0.046200000000000005</v>
      </c>
      <c r="Y56" s="10">
        <f>0.14*Y42</f>
        <v>0.042</v>
      </c>
      <c r="Z56" s="10">
        <f>0.14*Z42</f>
        <v>0.042</v>
      </c>
      <c r="AA56" s="10">
        <f t="shared" si="15"/>
        <v>0.053130000000000004</v>
      </c>
      <c r="AB56" s="10">
        <f t="shared" si="16"/>
        <v>0.30800000000000005</v>
      </c>
      <c r="AC56" s="10">
        <f>0.14*AC42</f>
        <v>0.28</v>
      </c>
      <c r="AD56" s="10">
        <f>0.14*AD42</f>
        <v>0.28</v>
      </c>
      <c r="AE56" s="10">
        <f t="shared" si="17"/>
        <v>0.3542</v>
      </c>
      <c r="AF56" s="10">
        <f t="shared" si="18"/>
        <v>31.284792000000003</v>
      </c>
      <c r="AG56" s="10">
        <f t="shared" si="34"/>
        <v>28.44072</v>
      </c>
      <c r="AH56" s="10">
        <f>0.14*AH42</f>
        <v>24.948</v>
      </c>
      <c r="AI56" s="10">
        <f t="shared" si="19"/>
        <v>35.9775108</v>
      </c>
      <c r="AJ56" s="10">
        <f t="shared" si="20"/>
        <v>14.4837</v>
      </c>
      <c r="AK56" s="10">
        <f t="shared" si="35"/>
        <v>13.167</v>
      </c>
      <c r="AL56" s="10">
        <f>0.14*AL42</f>
        <v>11.55</v>
      </c>
      <c r="AM56" s="10">
        <f t="shared" si="21"/>
        <v>16.656254999999998</v>
      </c>
      <c r="AN56" s="10">
        <f t="shared" si="22"/>
        <v>3.5463120000000004</v>
      </c>
      <c r="AO56" s="10">
        <f t="shared" si="36"/>
        <v>3.22392</v>
      </c>
      <c r="AP56" s="10">
        <f>0.14*AP42</f>
        <v>2.8280000000000003</v>
      </c>
      <c r="AQ56" s="10">
        <f t="shared" si="23"/>
        <v>4.0782588</v>
      </c>
      <c r="AR56" s="10">
        <f t="shared" si="24"/>
        <v>2.574</v>
      </c>
      <c r="AS56" s="7">
        <v>2.34</v>
      </c>
      <c r="AT56" s="10">
        <f t="shared" si="25"/>
        <v>2.9600999999999997</v>
      </c>
      <c r="AU56" s="10">
        <f t="shared" si="26"/>
        <v>69.52176</v>
      </c>
      <c r="AV56" s="7">
        <f t="shared" si="37"/>
        <v>63.2016</v>
      </c>
      <c r="AW56" s="10">
        <f>0.14*AW42</f>
        <v>55.440000000000005</v>
      </c>
      <c r="AX56" s="10"/>
      <c r="AY56" s="10">
        <f t="shared" si="27"/>
        <v>79.950024</v>
      </c>
      <c r="AZ56" s="10">
        <f t="shared" si="28"/>
        <v>91.94252759999999</v>
      </c>
      <c r="BA56" s="10">
        <f t="shared" si="29"/>
        <v>0.2508</v>
      </c>
      <c r="BB56" s="10">
        <f t="shared" si="38"/>
        <v>0.22799999999999998</v>
      </c>
      <c r="BC56" s="10">
        <v>0.2</v>
      </c>
      <c r="BD56" s="10"/>
      <c r="BE56" s="10">
        <f t="shared" si="30"/>
        <v>0.28591199999999994</v>
      </c>
      <c r="BF56" s="10">
        <f t="shared" si="39"/>
        <v>0.25991999999999993</v>
      </c>
      <c r="BG56" s="10">
        <f>0.14*BG42</f>
        <v>0.14</v>
      </c>
      <c r="BH56" s="10">
        <f t="shared" si="33"/>
        <v>0.3287987999999999</v>
      </c>
      <c r="BI56" s="10">
        <v>4.5</v>
      </c>
      <c r="BJ56" s="9">
        <f>0.14*BJ42</f>
        <v>0.004200000000000001</v>
      </c>
      <c r="BK56" s="8">
        <f t="shared" si="40"/>
        <v>0.012768000000000002</v>
      </c>
      <c r="BL56" s="9">
        <f>0.14*BL42</f>
        <v>0.011200000000000002</v>
      </c>
      <c r="BM56" s="9">
        <f>0.14*BM42</f>
        <v>0.011200000000000002</v>
      </c>
      <c r="BN56" s="2"/>
      <c r="BO56" s="12"/>
      <c r="BP56" s="2"/>
      <c r="BQ56" s="2"/>
      <c r="BR56" s="2"/>
      <c r="BS56" s="2"/>
      <c r="BT56" s="2"/>
      <c r="BU56" s="2"/>
      <c r="BV56" s="3"/>
      <c r="BW56" s="3"/>
      <c r="BX56" s="3"/>
      <c r="BY56" s="3"/>
    </row>
    <row r="57" spans="1:77" ht="12" customHeight="1">
      <c r="A57" s="52"/>
      <c r="B57" s="53"/>
      <c r="C57" s="31">
        <f t="shared" si="0"/>
        <v>0.14300000000000002</v>
      </c>
      <c r="D57" s="10">
        <v>0.13</v>
      </c>
      <c r="E57" s="10">
        <f t="shared" si="1"/>
        <v>0.16445</v>
      </c>
      <c r="F57" s="10">
        <f t="shared" si="2"/>
        <v>0.275</v>
      </c>
      <c r="G57" s="10">
        <v>0.25</v>
      </c>
      <c r="H57" s="10">
        <f t="shared" si="3"/>
        <v>0.31625</v>
      </c>
      <c r="I57" s="10">
        <f t="shared" si="4"/>
        <v>287.5</v>
      </c>
      <c r="J57" s="10">
        <f t="shared" si="5"/>
        <v>0.77</v>
      </c>
      <c r="K57" s="10">
        <v>0.7</v>
      </c>
      <c r="L57" s="10">
        <f t="shared" si="6"/>
        <v>0.8855</v>
      </c>
      <c r="M57" s="10">
        <f t="shared" si="7"/>
        <v>0.44000000000000006</v>
      </c>
      <c r="N57" s="10">
        <v>0.4</v>
      </c>
      <c r="O57" s="7">
        <f t="shared" si="8"/>
        <v>0.506</v>
      </c>
      <c r="P57" s="7">
        <f t="shared" si="9"/>
        <v>0.18700000000000003</v>
      </c>
      <c r="Q57" s="10">
        <v>0.17</v>
      </c>
      <c r="R57" s="10">
        <v>0.17</v>
      </c>
      <c r="S57" s="10">
        <v>0.25</v>
      </c>
      <c r="T57" s="10">
        <v>250</v>
      </c>
      <c r="U57" s="10">
        <f t="shared" si="11"/>
        <v>287.5</v>
      </c>
      <c r="V57" s="10">
        <f t="shared" si="12"/>
        <v>0.18700000000000003</v>
      </c>
      <c r="W57" s="10">
        <f t="shared" si="13"/>
        <v>0.21505000000000002</v>
      </c>
      <c r="X57" s="10">
        <f t="shared" si="14"/>
        <v>0.066</v>
      </c>
      <c r="Y57" s="10">
        <v>0.06</v>
      </c>
      <c r="Z57" s="10">
        <v>0.06</v>
      </c>
      <c r="AA57" s="10">
        <f t="shared" si="15"/>
        <v>0.0759</v>
      </c>
      <c r="AB57" s="10">
        <f t="shared" si="16"/>
        <v>0.649</v>
      </c>
      <c r="AC57" s="10">
        <v>0.59</v>
      </c>
      <c r="AD57" s="10">
        <v>0.59</v>
      </c>
      <c r="AE57" s="10">
        <f t="shared" si="17"/>
        <v>0.74635</v>
      </c>
      <c r="AF57" s="10">
        <f t="shared" si="18"/>
        <v>34.413271200000004</v>
      </c>
      <c r="AG57" s="10">
        <f t="shared" si="34"/>
        <v>31.284792</v>
      </c>
      <c r="AH57" s="10">
        <f>AH56*1.1</f>
        <v>27.442800000000002</v>
      </c>
      <c r="AI57" s="10">
        <f t="shared" si="19"/>
        <v>39.57526188</v>
      </c>
      <c r="AJ57" s="10">
        <f t="shared" si="20"/>
        <v>15.932070000000001</v>
      </c>
      <c r="AK57" s="10">
        <f t="shared" si="35"/>
        <v>14.4837</v>
      </c>
      <c r="AL57" s="10">
        <f>AL56*1.1</f>
        <v>12.705000000000002</v>
      </c>
      <c r="AM57" s="10">
        <f t="shared" si="21"/>
        <v>18.3218805</v>
      </c>
      <c r="AN57" s="10">
        <f t="shared" si="22"/>
        <v>3.900943200000001</v>
      </c>
      <c r="AO57" s="10">
        <f t="shared" si="36"/>
        <v>3.5463120000000004</v>
      </c>
      <c r="AP57" s="10">
        <f>AP56*1.1</f>
        <v>3.1108000000000007</v>
      </c>
      <c r="AQ57" s="10">
        <f t="shared" si="23"/>
        <v>4.48608468</v>
      </c>
      <c r="AR57" s="10">
        <f t="shared" si="24"/>
        <v>2.574</v>
      </c>
      <c r="AS57" s="7">
        <v>2.34</v>
      </c>
      <c r="AT57" s="10">
        <f t="shared" si="25"/>
        <v>2.9600999999999997</v>
      </c>
      <c r="AU57" s="10">
        <f t="shared" si="26"/>
        <v>76.47393600000001</v>
      </c>
      <c r="AV57" s="7">
        <f t="shared" si="37"/>
        <v>69.52176</v>
      </c>
      <c r="AW57" s="10">
        <f>AW56*1.1</f>
        <v>60.98400000000001</v>
      </c>
      <c r="AX57" s="10"/>
      <c r="AY57" s="10">
        <f t="shared" si="27"/>
        <v>87.9450264</v>
      </c>
      <c r="AZ57" s="10">
        <f t="shared" si="28"/>
        <v>101.13678036</v>
      </c>
      <c r="BA57" s="10">
        <f t="shared" si="29"/>
        <v>0.21318</v>
      </c>
      <c r="BB57" s="10">
        <f t="shared" si="38"/>
        <v>0.1938</v>
      </c>
      <c r="BC57" s="10">
        <v>0.17</v>
      </c>
      <c r="BD57" s="10"/>
      <c r="BE57" s="10">
        <f t="shared" si="30"/>
        <v>0.2430252</v>
      </c>
      <c r="BF57" s="10">
        <f t="shared" si="39"/>
        <v>0.220932</v>
      </c>
      <c r="BG57" s="10">
        <f>BG56*1.1</f>
        <v>0.15400000000000003</v>
      </c>
      <c r="BH57" s="10">
        <f t="shared" si="33"/>
        <v>0.27947898</v>
      </c>
      <c r="BI57" s="10">
        <v>4.5</v>
      </c>
      <c r="BJ57" s="9">
        <v>0.03</v>
      </c>
      <c r="BK57" s="8">
        <f t="shared" si="40"/>
        <v>0.014044800000000001</v>
      </c>
      <c r="BL57" s="10">
        <f>BL56*1.1</f>
        <v>0.012320000000000003</v>
      </c>
      <c r="BM57" s="9">
        <v>0.014</v>
      </c>
      <c r="BN57" s="2"/>
      <c r="BO57" s="12"/>
      <c r="BP57" s="2"/>
      <c r="BQ57" s="2"/>
      <c r="BR57" s="2"/>
      <c r="BS57" s="2"/>
      <c r="BT57" s="2"/>
      <c r="BU57" s="2"/>
      <c r="BV57" s="3"/>
      <c r="BW57" s="3"/>
      <c r="BX57" s="3"/>
      <c r="BY57" s="3"/>
    </row>
    <row r="58" spans="1:77" ht="12.75" hidden="1">
      <c r="A58" s="50" t="s">
        <v>55</v>
      </c>
      <c r="B58" s="51"/>
      <c r="C58" s="31">
        <f t="shared" si="0"/>
        <v>0.22000000000000003</v>
      </c>
      <c r="D58" s="10">
        <v>0.2</v>
      </c>
      <c r="E58" s="10">
        <f t="shared" si="1"/>
        <v>0.253</v>
      </c>
      <c r="F58" s="10">
        <f t="shared" si="2"/>
        <v>0.48400000000000004</v>
      </c>
      <c r="G58" s="10">
        <v>0.44</v>
      </c>
      <c r="H58" s="10">
        <f t="shared" si="3"/>
        <v>0.5566</v>
      </c>
      <c r="I58" s="10">
        <f t="shared" si="4"/>
        <v>287.5</v>
      </c>
      <c r="J58" s="10">
        <f t="shared" si="5"/>
        <v>1.2100000000000002</v>
      </c>
      <c r="K58" s="10">
        <v>1.1</v>
      </c>
      <c r="L58" s="10">
        <f t="shared" si="6"/>
        <v>1.3915000000000002</v>
      </c>
      <c r="M58" s="10">
        <f t="shared" si="7"/>
        <v>0.44000000000000006</v>
      </c>
      <c r="N58" s="10">
        <v>0.4</v>
      </c>
      <c r="O58" s="7">
        <f t="shared" si="8"/>
        <v>0.506</v>
      </c>
      <c r="P58" s="7">
        <f t="shared" si="9"/>
        <v>0</v>
      </c>
      <c r="Q58" s="10"/>
      <c r="R58" s="10">
        <v>1</v>
      </c>
      <c r="S58" s="10">
        <f>P58*1.15</f>
        <v>0</v>
      </c>
      <c r="T58" s="10">
        <v>250</v>
      </c>
      <c r="U58" s="10">
        <f t="shared" si="11"/>
        <v>287.5</v>
      </c>
      <c r="V58" s="10">
        <f t="shared" si="12"/>
        <v>0</v>
      </c>
      <c r="W58" s="10">
        <f t="shared" si="13"/>
        <v>0</v>
      </c>
      <c r="X58" s="10">
        <f t="shared" si="14"/>
        <v>0</v>
      </c>
      <c r="Y58" s="10"/>
      <c r="Z58" s="10">
        <v>0.3</v>
      </c>
      <c r="AA58" s="10">
        <f t="shared" si="15"/>
        <v>0</v>
      </c>
      <c r="AB58" s="10">
        <f t="shared" si="16"/>
        <v>1.1</v>
      </c>
      <c r="AC58" s="10">
        <v>1</v>
      </c>
      <c r="AD58" s="10">
        <v>1</v>
      </c>
      <c r="AE58" s="10">
        <f t="shared" si="17"/>
        <v>1.265</v>
      </c>
      <c r="AF58" s="10">
        <f t="shared" si="18"/>
        <v>223.4628</v>
      </c>
      <c r="AG58" s="10">
        <f t="shared" si="34"/>
        <v>203.14799999999997</v>
      </c>
      <c r="AH58" s="10">
        <v>178.2</v>
      </c>
      <c r="AI58" s="10">
        <f t="shared" si="19"/>
        <v>256.98222</v>
      </c>
      <c r="AJ58" s="10">
        <f t="shared" si="20"/>
        <v>26.8983</v>
      </c>
      <c r="AK58" s="10">
        <f t="shared" si="35"/>
        <v>24.452999999999996</v>
      </c>
      <c r="AL58" s="10">
        <v>21.45</v>
      </c>
      <c r="AM58" s="10">
        <f t="shared" si="21"/>
        <v>30.933044999999996</v>
      </c>
      <c r="AN58" s="10">
        <f t="shared" si="22"/>
        <v>12.9162</v>
      </c>
      <c r="AO58" s="10">
        <f t="shared" si="36"/>
        <v>11.741999999999999</v>
      </c>
      <c r="AP58" s="10">
        <v>10.3</v>
      </c>
      <c r="AQ58" s="10">
        <f t="shared" si="23"/>
        <v>14.853629999999999</v>
      </c>
      <c r="AR58" s="10">
        <f t="shared" si="24"/>
        <v>2.574</v>
      </c>
      <c r="AS58" s="7">
        <v>2.34</v>
      </c>
      <c r="AT58" s="10">
        <f t="shared" si="25"/>
        <v>2.9600999999999997</v>
      </c>
      <c r="AU58" s="10">
        <f t="shared" si="26"/>
        <v>496.584</v>
      </c>
      <c r="AV58" s="7">
        <f t="shared" si="37"/>
        <v>451.43999999999994</v>
      </c>
      <c r="AW58" s="10">
        <v>396</v>
      </c>
      <c r="AX58" s="10"/>
      <c r="AY58" s="10">
        <f t="shared" si="27"/>
        <v>571.0716</v>
      </c>
      <c r="AZ58" s="10">
        <f t="shared" si="28"/>
        <v>656.7323399999999</v>
      </c>
      <c r="BA58" s="10">
        <f t="shared" si="29"/>
        <v>0.2508</v>
      </c>
      <c r="BB58" s="10">
        <f t="shared" si="38"/>
        <v>0.22799999999999998</v>
      </c>
      <c r="BC58" s="10">
        <v>0.2</v>
      </c>
      <c r="BD58" s="10"/>
      <c r="BE58" s="10">
        <f t="shared" si="30"/>
        <v>0.28591199999999994</v>
      </c>
      <c r="BF58" s="10">
        <f t="shared" si="39"/>
        <v>0.25991999999999993</v>
      </c>
      <c r="BG58" s="10">
        <v>1</v>
      </c>
      <c r="BH58" s="10">
        <f t="shared" si="33"/>
        <v>0.3287987999999999</v>
      </c>
      <c r="BI58" s="10">
        <v>4.5</v>
      </c>
      <c r="BJ58" s="9">
        <v>0.016</v>
      </c>
      <c r="BK58" s="8">
        <f t="shared" si="40"/>
        <v>0.045599999999999995</v>
      </c>
      <c r="BL58" s="9">
        <v>0.04</v>
      </c>
      <c r="BM58" s="9">
        <v>0.04</v>
      </c>
      <c r="BN58" s="2"/>
      <c r="BO58" s="2"/>
      <c r="BP58" s="2"/>
      <c r="BQ58" s="2"/>
      <c r="BR58" s="2"/>
      <c r="BS58" s="2"/>
      <c r="BT58" s="2"/>
      <c r="BU58" s="2"/>
      <c r="BV58" s="3"/>
      <c r="BW58" s="3"/>
      <c r="BX58" s="3"/>
      <c r="BY58" s="3"/>
    </row>
    <row r="59" spans="1:77" ht="12.75">
      <c r="A59" s="52"/>
      <c r="B59" s="53"/>
      <c r="C59" s="31">
        <f t="shared" si="0"/>
        <v>0.275</v>
      </c>
      <c r="D59" s="10">
        <v>0.25</v>
      </c>
      <c r="E59" s="10">
        <f t="shared" si="1"/>
        <v>0.31625</v>
      </c>
      <c r="F59" s="10">
        <f t="shared" si="2"/>
        <v>0.6050000000000001</v>
      </c>
      <c r="G59" s="10">
        <v>0.55</v>
      </c>
      <c r="H59" s="10">
        <f t="shared" si="3"/>
        <v>0.6957500000000001</v>
      </c>
      <c r="I59" s="10">
        <f t="shared" si="4"/>
        <v>287.5</v>
      </c>
      <c r="J59" s="10">
        <f t="shared" si="5"/>
        <v>1.518</v>
      </c>
      <c r="K59" s="10">
        <v>1.38</v>
      </c>
      <c r="L59" s="10">
        <f t="shared" si="6"/>
        <v>1.7456999999999998</v>
      </c>
      <c r="M59" s="10">
        <f t="shared" si="7"/>
        <v>0.44000000000000006</v>
      </c>
      <c r="N59" s="10">
        <v>0.4</v>
      </c>
      <c r="O59" s="7">
        <f t="shared" si="8"/>
        <v>0.506</v>
      </c>
      <c r="P59" s="7">
        <f t="shared" si="9"/>
        <v>1.3794000000000002</v>
      </c>
      <c r="Q59" s="10">
        <f aca="true" t="shared" si="41" ref="Q59:Q90">R59*1.14</f>
        <v>1.254</v>
      </c>
      <c r="R59" s="10">
        <f>R58*1.1</f>
        <v>1.1</v>
      </c>
      <c r="S59" s="10">
        <v>1.59</v>
      </c>
      <c r="T59" s="10">
        <v>250</v>
      </c>
      <c r="U59" s="10">
        <f t="shared" si="11"/>
        <v>287.5</v>
      </c>
      <c r="V59" s="10">
        <f t="shared" si="12"/>
        <v>1.3794000000000002</v>
      </c>
      <c r="W59" s="10">
        <f t="shared" si="13"/>
        <v>1.58631</v>
      </c>
      <c r="X59" s="10">
        <f t="shared" si="14"/>
        <v>0.41382</v>
      </c>
      <c r="Y59" s="10">
        <f aca="true" t="shared" si="42" ref="Y59:Y90">Z59*1.14</f>
        <v>0.3762</v>
      </c>
      <c r="Z59" s="10">
        <f>Z58*1.1</f>
        <v>0.33</v>
      </c>
      <c r="AA59" s="10">
        <f t="shared" si="15"/>
        <v>0.475893</v>
      </c>
      <c r="AB59" s="10">
        <f t="shared" si="16"/>
        <v>1.375</v>
      </c>
      <c r="AC59" s="10">
        <v>1.25</v>
      </c>
      <c r="AD59" s="10">
        <v>1.25</v>
      </c>
      <c r="AE59" s="10">
        <f t="shared" si="17"/>
        <v>1.5812499999999998</v>
      </c>
      <c r="AF59" s="10">
        <f t="shared" si="18"/>
        <v>245.80908</v>
      </c>
      <c r="AG59" s="10">
        <f t="shared" si="34"/>
        <v>223.4628</v>
      </c>
      <c r="AH59" s="10">
        <f>AH58*1.1</f>
        <v>196.02</v>
      </c>
      <c r="AI59" s="10">
        <f t="shared" si="19"/>
        <v>282.68044199999997</v>
      </c>
      <c r="AJ59" s="10">
        <f t="shared" si="20"/>
        <v>29.58813</v>
      </c>
      <c r="AK59" s="10">
        <f t="shared" si="35"/>
        <v>26.8983</v>
      </c>
      <c r="AL59" s="10">
        <f>AL58*1.1</f>
        <v>23.595000000000002</v>
      </c>
      <c r="AM59" s="10">
        <f t="shared" si="21"/>
        <v>34.026349499999995</v>
      </c>
      <c r="AN59" s="10">
        <f t="shared" si="22"/>
        <v>14.207820000000003</v>
      </c>
      <c r="AO59" s="10">
        <f t="shared" si="36"/>
        <v>12.916200000000002</v>
      </c>
      <c r="AP59" s="10">
        <f>AP58*1.1</f>
        <v>11.330000000000002</v>
      </c>
      <c r="AQ59" s="10">
        <f t="shared" si="23"/>
        <v>16.338993000000002</v>
      </c>
      <c r="AR59" s="10">
        <f t="shared" si="24"/>
        <v>2.574</v>
      </c>
      <c r="AS59" s="7">
        <v>2.34</v>
      </c>
      <c r="AT59" s="10">
        <f t="shared" si="25"/>
        <v>2.9600999999999997</v>
      </c>
      <c r="AU59" s="10">
        <f t="shared" si="26"/>
        <v>546.2424000000001</v>
      </c>
      <c r="AV59" s="7">
        <f t="shared" si="37"/>
        <v>496.584</v>
      </c>
      <c r="AW59" s="10">
        <f>AW58*1.1</f>
        <v>435.6</v>
      </c>
      <c r="AX59" s="10"/>
      <c r="AY59" s="10">
        <f t="shared" si="27"/>
        <v>628.17876</v>
      </c>
      <c r="AZ59" s="10">
        <f t="shared" si="28"/>
        <v>722.405574</v>
      </c>
      <c r="BA59" s="10">
        <f t="shared" si="29"/>
        <v>1.3794000000000002</v>
      </c>
      <c r="BB59" s="10">
        <f t="shared" si="38"/>
        <v>1.254</v>
      </c>
      <c r="BC59" s="10">
        <v>1.1</v>
      </c>
      <c r="BD59" s="10"/>
      <c r="BE59" s="10">
        <f t="shared" si="30"/>
        <v>1.572516</v>
      </c>
      <c r="BF59" s="10">
        <f t="shared" si="39"/>
        <v>1.42956</v>
      </c>
      <c r="BG59" s="10">
        <f>BG58*1.1</f>
        <v>1.1</v>
      </c>
      <c r="BH59" s="10">
        <f t="shared" si="33"/>
        <v>1.8083934</v>
      </c>
      <c r="BI59" s="10">
        <v>4.5</v>
      </c>
      <c r="BJ59" s="9">
        <v>0.04</v>
      </c>
      <c r="BK59" s="8">
        <f t="shared" si="40"/>
        <v>0.05016</v>
      </c>
      <c r="BL59" s="10">
        <f>BL58*1.1</f>
        <v>0.044000000000000004</v>
      </c>
      <c r="BM59" s="9">
        <v>0.05</v>
      </c>
      <c r="BN59" s="2"/>
      <c r="BO59" s="2"/>
      <c r="BP59" s="2"/>
      <c r="BQ59" s="2"/>
      <c r="BR59" s="2"/>
      <c r="BS59" s="2"/>
      <c r="BT59" s="2"/>
      <c r="BU59" s="2"/>
      <c r="BV59" s="3"/>
      <c r="BW59" s="3"/>
      <c r="BX59" s="3"/>
      <c r="BY59" s="3"/>
    </row>
    <row r="60" spans="1:77" ht="12.75" hidden="1">
      <c r="A60" s="50" t="s">
        <v>56</v>
      </c>
      <c r="B60" s="51"/>
      <c r="C60" s="31">
        <f t="shared" si="0"/>
        <v>0.11000000000000001</v>
      </c>
      <c r="D60" s="10">
        <v>0.1</v>
      </c>
      <c r="E60" s="10">
        <f t="shared" si="1"/>
        <v>0.1265</v>
      </c>
      <c r="F60" s="10">
        <f t="shared" si="2"/>
        <v>0.22000000000000003</v>
      </c>
      <c r="G60" s="10">
        <v>0.2</v>
      </c>
      <c r="H60" s="10">
        <f t="shared" si="3"/>
        <v>0.253</v>
      </c>
      <c r="I60" s="10">
        <f t="shared" si="4"/>
        <v>287.5</v>
      </c>
      <c r="J60" s="10">
        <f t="shared" si="5"/>
        <v>0.6050000000000001</v>
      </c>
      <c r="K60" s="10">
        <v>0.55</v>
      </c>
      <c r="L60" s="10">
        <f t="shared" si="6"/>
        <v>0.6957500000000001</v>
      </c>
      <c r="M60" s="10">
        <f t="shared" si="7"/>
        <v>0.44000000000000006</v>
      </c>
      <c r="N60" s="10">
        <v>0.4</v>
      </c>
      <c r="O60" s="7">
        <f t="shared" si="8"/>
        <v>0.506</v>
      </c>
      <c r="P60" s="7">
        <f t="shared" si="9"/>
        <v>0.4389</v>
      </c>
      <c r="Q60" s="10">
        <f t="shared" si="41"/>
        <v>0.39899999999999997</v>
      </c>
      <c r="R60" s="10">
        <f>0.35*R58</f>
        <v>0.35</v>
      </c>
      <c r="S60" s="10">
        <f>P60*1.15</f>
        <v>0.5047349999999999</v>
      </c>
      <c r="T60" s="10">
        <v>250</v>
      </c>
      <c r="U60" s="10">
        <f t="shared" si="11"/>
        <v>287.5</v>
      </c>
      <c r="V60" s="10">
        <f t="shared" si="12"/>
        <v>0.4389</v>
      </c>
      <c r="W60" s="10">
        <f t="shared" si="13"/>
        <v>0.5047349999999999</v>
      </c>
      <c r="X60" s="10">
        <f t="shared" si="14"/>
        <v>0.13167</v>
      </c>
      <c r="Y60" s="10">
        <f t="shared" si="42"/>
        <v>0.11969999999999999</v>
      </c>
      <c r="Z60" s="10">
        <f>0.35*Z58</f>
        <v>0.105</v>
      </c>
      <c r="AA60" s="10">
        <f t="shared" si="15"/>
        <v>0.15142049999999999</v>
      </c>
      <c r="AB60" s="10">
        <f t="shared" si="16"/>
        <v>0.385</v>
      </c>
      <c r="AC60" s="10">
        <f>0.35*AC58</f>
        <v>0.35</v>
      </c>
      <c r="AD60" s="10">
        <f>0.35*AD58</f>
        <v>0.35</v>
      </c>
      <c r="AE60" s="10">
        <f t="shared" si="17"/>
        <v>0.44275</v>
      </c>
      <c r="AF60" s="10">
        <f t="shared" si="18"/>
        <v>78.21197999999998</v>
      </c>
      <c r="AG60" s="10">
        <f t="shared" si="34"/>
        <v>71.10179999999998</v>
      </c>
      <c r="AH60" s="10">
        <f>0.35*AH58</f>
        <v>62.36999999999999</v>
      </c>
      <c r="AI60" s="10">
        <f t="shared" si="19"/>
        <v>89.94377699999997</v>
      </c>
      <c r="AJ60" s="10">
        <f t="shared" si="20"/>
        <v>9.414404999999999</v>
      </c>
      <c r="AK60" s="10">
        <f t="shared" si="35"/>
        <v>8.558549999999999</v>
      </c>
      <c r="AL60" s="10">
        <f>0.35*AL58</f>
        <v>7.507499999999999</v>
      </c>
      <c r="AM60" s="10">
        <f t="shared" si="21"/>
        <v>10.826565749999997</v>
      </c>
      <c r="AN60" s="10">
        <f t="shared" si="22"/>
        <v>4.52067</v>
      </c>
      <c r="AO60" s="10">
        <f t="shared" si="36"/>
        <v>4.109699999999999</v>
      </c>
      <c r="AP60" s="10">
        <f>0.35*AP58</f>
        <v>3.605</v>
      </c>
      <c r="AQ60" s="10">
        <f t="shared" si="23"/>
        <v>5.198770499999999</v>
      </c>
      <c r="AR60" s="10">
        <f t="shared" si="24"/>
        <v>2.574</v>
      </c>
      <c r="AS60" s="7">
        <v>2.34</v>
      </c>
      <c r="AT60" s="10">
        <f t="shared" si="25"/>
        <v>2.9600999999999997</v>
      </c>
      <c r="AU60" s="10">
        <f t="shared" si="26"/>
        <v>173.80440000000002</v>
      </c>
      <c r="AV60" s="7">
        <f t="shared" si="37"/>
        <v>158.004</v>
      </c>
      <c r="AW60" s="10">
        <f>0.35*AW58</f>
        <v>138.6</v>
      </c>
      <c r="AX60" s="10"/>
      <c r="AY60" s="10">
        <f t="shared" si="27"/>
        <v>199.87506</v>
      </c>
      <c r="AZ60" s="10">
        <f t="shared" si="28"/>
        <v>229.85631899999998</v>
      </c>
      <c r="BA60" s="10">
        <f t="shared" si="29"/>
        <v>0.5016</v>
      </c>
      <c r="BB60" s="10">
        <f t="shared" si="38"/>
        <v>0.45599999999999996</v>
      </c>
      <c r="BC60" s="10">
        <v>0.4</v>
      </c>
      <c r="BD60" s="10"/>
      <c r="BE60" s="10">
        <f t="shared" si="30"/>
        <v>0.5718239999999999</v>
      </c>
      <c r="BF60" s="10">
        <f t="shared" si="39"/>
        <v>0.5198399999999999</v>
      </c>
      <c r="BG60" s="10">
        <f>0.35*BG58</f>
        <v>0.35</v>
      </c>
      <c r="BH60" s="10">
        <f t="shared" si="33"/>
        <v>0.6575975999999998</v>
      </c>
      <c r="BI60" s="10">
        <v>4.5</v>
      </c>
      <c r="BJ60" s="9">
        <f>0.35*BJ58</f>
        <v>0.0056</v>
      </c>
      <c r="BK60" s="8">
        <f t="shared" si="40"/>
        <v>0.01596</v>
      </c>
      <c r="BL60" s="9">
        <f>0.35*BL58</f>
        <v>0.013999999999999999</v>
      </c>
      <c r="BM60" s="9">
        <f>0.35*BM58</f>
        <v>0.013999999999999999</v>
      </c>
      <c r="BN60" s="2"/>
      <c r="BO60" s="2"/>
      <c r="BP60" s="2"/>
      <c r="BQ60" s="2"/>
      <c r="BR60" s="2"/>
      <c r="BS60" s="2"/>
      <c r="BT60" s="2"/>
      <c r="BU60" s="2"/>
      <c r="BV60" s="3"/>
      <c r="BW60" s="3"/>
      <c r="BX60" s="3"/>
      <c r="BY60" s="3"/>
    </row>
    <row r="61" spans="1:77" ht="12" customHeight="1">
      <c r="A61" s="52"/>
      <c r="B61" s="53"/>
      <c r="C61" s="31">
        <f t="shared" si="0"/>
        <v>0.14300000000000002</v>
      </c>
      <c r="D61" s="10">
        <v>0.13</v>
      </c>
      <c r="E61" s="10">
        <f t="shared" si="1"/>
        <v>0.16445</v>
      </c>
      <c r="F61" s="10">
        <f t="shared" si="2"/>
        <v>0.275</v>
      </c>
      <c r="G61" s="10">
        <v>0.25</v>
      </c>
      <c r="H61" s="10">
        <f t="shared" si="3"/>
        <v>0.31625</v>
      </c>
      <c r="I61" s="10">
        <f t="shared" si="4"/>
        <v>287.5</v>
      </c>
      <c r="J61" s="10">
        <f t="shared" si="5"/>
        <v>0.77</v>
      </c>
      <c r="K61" s="10">
        <v>0.7</v>
      </c>
      <c r="L61" s="10">
        <f t="shared" si="6"/>
        <v>0.8855</v>
      </c>
      <c r="M61" s="10">
        <f t="shared" si="7"/>
        <v>0.44000000000000006</v>
      </c>
      <c r="N61" s="10">
        <v>0.4</v>
      </c>
      <c r="O61" s="7">
        <f t="shared" si="8"/>
        <v>0.506</v>
      </c>
      <c r="P61" s="7">
        <f t="shared" si="9"/>
        <v>0.48279</v>
      </c>
      <c r="Q61" s="10">
        <f t="shared" si="41"/>
        <v>0.43889999999999996</v>
      </c>
      <c r="R61" s="10">
        <f>R60*1.1</f>
        <v>0.385</v>
      </c>
      <c r="S61" s="10">
        <v>0.58</v>
      </c>
      <c r="T61" s="10">
        <v>250</v>
      </c>
      <c r="U61" s="10">
        <f t="shared" si="11"/>
        <v>287.5</v>
      </c>
      <c r="V61" s="10">
        <f t="shared" si="12"/>
        <v>0.48279</v>
      </c>
      <c r="W61" s="10">
        <f t="shared" si="13"/>
        <v>0.5552085</v>
      </c>
      <c r="X61" s="10">
        <f t="shared" si="14"/>
        <v>0.144837</v>
      </c>
      <c r="Y61" s="10">
        <f t="shared" si="42"/>
        <v>0.13166999999999998</v>
      </c>
      <c r="Z61" s="10">
        <f>Z60*1.1</f>
        <v>0.1155</v>
      </c>
      <c r="AA61" s="10">
        <f t="shared" si="15"/>
        <v>0.16656254999999998</v>
      </c>
      <c r="AB61" s="10">
        <f t="shared" si="16"/>
        <v>0.48400000000000004</v>
      </c>
      <c r="AC61" s="10">
        <v>0.44</v>
      </c>
      <c r="AD61" s="10">
        <v>0.44</v>
      </c>
      <c r="AE61" s="10">
        <f t="shared" si="17"/>
        <v>0.5566</v>
      </c>
      <c r="AF61" s="10">
        <f t="shared" si="18"/>
        <v>86.033178</v>
      </c>
      <c r="AG61" s="10">
        <f t="shared" si="34"/>
        <v>78.21198</v>
      </c>
      <c r="AH61" s="10">
        <f>AH60*1.1</f>
        <v>68.607</v>
      </c>
      <c r="AI61" s="10">
        <f t="shared" si="19"/>
        <v>98.9381547</v>
      </c>
      <c r="AJ61" s="10">
        <f t="shared" si="20"/>
        <v>10.355845500000001</v>
      </c>
      <c r="AK61" s="10">
        <f t="shared" si="35"/>
        <v>9.414405</v>
      </c>
      <c r="AL61" s="10">
        <f>AL60*1.1</f>
        <v>8.25825</v>
      </c>
      <c r="AM61" s="10">
        <f t="shared" si="21"/>
        <v>11.909222325</v>
      </c>
      <c r="AN61" s="10">
        <f t="shared" si="22"/>
        <v>4.972737</v>
      </c>
      <c r="AO61" s="10">
        <f t="shared" si="36"/>
        <v>4.52067</v>
      </c>
      <c r="AP61" s="10">
        <f>AP60*1.1</f>
        <v>3.9655000000000005</v>
      </c>
      <c r="AQ61" s="10">
        <f t="shared" si="23"/>
        <v>5.71864755</v>
      </c>
      <c r="AR61" s="10">
        <f t="shared" si="24"/>
        <v>2.574</v>
      </c>
      <c r="AS61" s="7">
        <v>2.34</v>
      </c>
      <c r="AT61" s="10">
        <f t="shared" si="25"/>
        <v>2.9600999999999997</v>
      </c>
      <c r="AU61" s="10">
        <f t="shared" si="26"/>
        <v>191.18484</v>
      </c>
      <c r="AV61" s="7">
        <f t="shared" si="37"/>
        <v>173.8044</v>
      </c>
      <c r="AW61" s="10">
        <f>AW60*1.1</f>
        <v>152.46</v>
      </c>
      <c r="AX61" s="10"/>
      <c r="AY61" s="10">
        <f t="shared" si="27"/>
        <v>219.862566</v>
      </c>
      <c r="AZ61" s="10">
        <f t="shared" si="28"/>
        <v>252.84195089999997</v>
      </c>
      <c r="BA61" s="10">
        <f t="shared" si="29"/>
        <v>0.5016</v>
      </c>
      <c r="BB61" s="10">
        <f t="shared" si="38"/>
        <v>0.45599999999999996</v>
      </c>
      <c r="BC61" s="10">
        <v>0.4</v>
      </c>
      <c r="BD61" s="10"/>
      <c r="BE61" s="10">
        <f t="shared" si="30"/>
        <v>0.5718239999999999</v>
      </c>
      <c r="BF61" s="10">
        <f t="shared" si="39"/>
        <v>0.5198399999999999</v>
      </c>
      <c r="BG61" s="10">
        <f>BG60*1.1</f>
        <v>0.385</v>
      </c>
      <c r="BH61" s="10">
        <f t="shared" si="33"/>
        <v>0.6575975999999998</v>
      </c>
      <c r="BI61" s="10">
        <v>4.5</v>
      </c>
      <c r="BJ61" s="9">
        <v>0.02</v>
      </c>
      <c r="BK61" s="8">
        <v>0.023</v>
      </c>
      <c r="BL61" s="10">
        <v>0.2</v>
      </c>
      <c r="BM61" s="9">
        <f aca="true" t="shared" si="43" ref="BM61:BM94">BK61</f>
        <v>0.023</v>
      </c>
      <c r="BN61" s="2"/>
      <c r="BO61" s="2"/>
      <c r="BP61" s="2"/>
      <c r="BQ61" s="2"/>
      <c r="BR61" s="2"/>
      <c r="BS61" s="2"/>
      <c r="BT61" s="2"/>
      <c r="BU61" s="2"/>
      <c r="BV61" s="3"/>
      <c r="BW61" s="3"/>
      <c r="BX61" s="3"/>
      <c r="BY61" s="3"/>
    </row>
    <row r="62" spans="1:77" ht="12.75" hidden="1">
      <c r="A62" s="50" t="s">
        <v>57</v>
      </c>
      <c r="B62" s="51"/>
      <c r="C62" s="31">
        <f t="shared" si="0"/>
        <v>1.2429999999999999</v>
      </c>
      <c r="D62" s="10">
        <v>1.13</v>
      </c>
      <c r="E62" s="10">
        <f t="shared" si="1"/>
        <v>1.4294499999999997</v>
      </c>
      <c r="F62" s="10">
        <f t="shared" si="2"/>
        <v>0.275</v>
      </c>
      <c r="G62" s="10">
        <v>0.25</v>
      </c>
      <c r="H62" s="10">
        <f t="shared" si="3"/>
        <v>0.31625</v>
      </c>
      <c r="I62" s="10">
        <f t="shared" si="4"/>
        <v>287.5</v>
      </c>
      <c r="J62" s="10">
        <f t="shared" si="5"/>
        <v>0.77</v>
      </c>
      <c r="K62" s="10">
        <v>0.7</v>
      </c>
      <c r="L62" s="10">
        <f t="shared" si="6"/>
        <v>0.8855</v>
      </c>
      <c r="M62" s="10">
        <f t="shared" si="7"/>
        <v>0.44000000000000006</v>
      </c>
      <c r="N62" s="10">
        <v>0.4</v>
      </c>
      <c r="O62" s="7">
        <f t="shared" si="8"/>
        <v>0.506</v>
      </c>
      <c r="P62" s="7">
        <f t="shared" si="9"/>
        <v>0.92796</v>
      </c>
      <c r="Q62" s="10">
        <f t="shared" si="41"/>
        <v>0.8435999999999999</v>
      </c>
      <c r="R62" s="10">
        <f>0.74*R58</f>
        <v>0.74</v>
      </c>
      <c r="S62" s="10" t="e">
        <f>#REF!</f>
        <v>#REF!</v>
      </c>
      <c r="T62" s="10">
        <v>250</v>
      </c>
      <c r="U62" s="10">
        <f t="shared" si="11"/>
        <v>287.5</v>
      </c>
      <c r="V62" s="10">
        <f t="shared" si="12"/>
        <v>0.92796</v>
      </c>
      <c r="W62" s="10">
        <f t="shared" si="13"/>
        <v>1.067154</v>
      </c>
      <c r="X62" s="10">
        <f t="shared" si="14"/>
        <v>0.27838799999999997</v>
      </c>
      <c r="Y62" s="10">
        <f t="shared" si="42"/>
        <v>0.25307999999999997</v>
      </c>
      <c r="Z62" s="10">
        <f>0.74*Z58</f>
        <v>0.222</v>
      </c>
      <c r="AA62" s="10">
        <f t="shared" si="15"/>
        <v>0.32014619999999994</v>
      </c>
      <c r="AB62" s="10">
        <f t="shared" si="16"/>
        <v>0.8140000000000001</v>
      </c>
      <c r="AC62" s="10">
        <f>0.74*AC58</f>
        <v>0.74</v>
      </c>
      <c r="AD62" s="10">
        <f>0.74*AD58</f>
        <v>0.74</v>
      </c>
      <c r="AE62" s="10">
        <f t="shared" si="17"/>
        <v>0.9361</v>
      </c>
      <c r="AF62" s="10">
        <f t="shared" si="18"/>
        <v>165.362472</v>
      </c>
      <c r="AG62" s="10">
        <f t="shared" si="34"/>
        <v>150.32951999999997</v>
      </c>
      <c r="AH62" s="10">
        <f>0.74*AH58</f>
        <v>131.868</v>
      </c>
      <c r="AI62" s="10">
        <f t="shared" si="19"/>
        <v>190.16684279999998</v>
      </c>
      <c r="AJ62" s="10">
        <f t="shared" si="20"/>
        <v>19.904742</v>
      </c>
      <c r="AK62" s="10">
        <f t="shared" si="35"/>
        <v>18.095219999999998</v>
      </c>
      <c r="AL62" s="10">
        <f>0.74*AL58</f>
        <v>15.873</v>
      </c>
      <c r="AM62" s="10">
        <f t="shared" si="21"/>
        <v>22.890453299999997</v>
      </c>
      <c r="AN62" s="10">
        <f t="shared" si="22"/>
        <v>9.557988000000002</v>
      </c>
      <c r="AO62" s="10">
        <f t="shared" si="36"/>
        <v>8.68908</v>
      </c>
      <c r="AP62" s="10">
        <f>0.74*AP58</f>
        <v>7.622000000000001</v>
      </c>
      <c r="AQ62" s="10">
        <f t="shared" si="23"/>
        <v>10.991686200000002</v>
      </c>
      <c r="AR62" s="10">
        <f t="shared" si="24"/>
        <v>2.574</v>
      </c>
      <c r="AS62" s="7">
        <v>2.34</v>
      </c>
      <c r="AT62" s="10">
        <f t="shared" si="25"/>
        <v>2.9600999999999997</v>
      </c>
      <c r="AU62" s="10">
        <f t="shared" si="26"/>
        <v>367.47216000000003</v>
      </c>
      <c r="AV62" s="7">
        <f t="shared" si="37"/>
        <v>334.0656</v>
      </c>
      <c r="AW62" s="10">
        <f>0.74*AW58</f>
        <v>293.04</v>
      </c>
      <c r="AX62" s="10"/>
      <c r="AY62" s="10">
        <f t="shared" si="27"/>
        <v>422.592984</v>
      </c>
      <c r="AZ62" s="10">
        <f t="shared" si="28"/>
        <v>485.98193159999994</v>
      </c>
      <c r="BA62" s="10">
        <f t="shared" si="29"/>
        <v>0.9028799999999999</v>
      </c>
      <c r="BB62" s="10">
        <f t="shared" si="38"/>
        <v>0.8207999999999999</v>
      </c>
      <c r="BC62" s="10">
        <v>0.72</v>
      </c>
      <c r="BD62" s="10"/>
      <c r="BE62" s="10">
        <f t="shared" si="30"/>
        <v>1.0292831999999998</v>
      </c>
      <c r="BF62" s="10">
        <f t="shared" si="39"/>
        <v>0.9357119999999998</v>
      </c>
      <c r="BG62" s="10">
        <f>0.74*BG58</f>
        <v>0.74</v>
      </c>
      <c r="BH62" s="10">
        <f t="shared" si="33"/>
        <v>1.1836756799999997</v>
      </c>
      <c r="BI62" s="10">
        <v>4.5</v>
      </c>
      <c r="BJ62" s="9">
        <f>0.74*BJ58</f>
        <v>0.01184</v>
      </c>
      <c r="BK62" s="8">
        <f>BL62*1.14</f>
        <v>0.033743999999999996</v>
      </c>
      <c r="BL62" s="9">
        <f>0.74*BL58</f>
        <v>0.0296</v>
      </c>
      <c r="BM62" s="9">
        <f t="shared" si="43"/>
        <v>0.033743999999999996</v>
      </c>
      <c r="BN62" s="2"/>
      <c r="BO62" s="2"/>
      <c r="BP62" s="2"/>
      <c r="BQ62" s="2"/>
      <c r="BR62" s="2"/>
      <c r="BS62" s="2"/>
      <c r="BT62" s="2"/>
      <c r="BU62" s="2"/>
      <c r="BV62" s="3"/>
      <c r="BW62" s="3"/>
      <c r="BX62" s="3"/>
      <c r="BY62" s="3"/>
    </row>
    <row r="63" spans="1:77" ht="12.75">
      <c r="A63" s="52"/>
      <c r="B63" s="53"/>
      <c r="C63" s="31">
        <f t="shared" si="0"/>
        <v>0.14300000000000002</v>
      </c>
      <c r="D63" s="10">
        <v>0.13</v>
      </c>
      <c r="E63" s="10">
        <f t="shared" si="1"/>
        <v>0.16445</v>
      </c>
      <c r="F63" s="10">
        <f t="shared" si="2"/>
        <v>0.275</v>
      </c>
      <c r="G63" s="10">
        <v>0.25</v>
      </c>
      <c r="H63" s="10">
        <f t="shared" si="3"/>
        <v>0.31625</v>
      </c>
      <c r="I63" s="10">
        <f t="shared" si="4"/>
        <v>287.5</v>
      </c>
      <c r="J63" s="10">
        <f t="shared" si="5"/>
        <v>0.77</v>
      </c>
      <c r="K63" s="10">
        <v>0.7</v>
      </c>
      <c r="L63" s="10">
        <f t="shared" si="6"/>
        <v>0.8855</v>
      </c>
      <c r="M63" s="10">
        <f t="shared" si="7"/>
        <v>0.44000000000000006</v>
      </c>
      <c r="N63" s="10">
        <v>0.4</v>
      </c>
      <c r="O63" s="7">
        <f t="shared" si="8"/>
        <v>0.506</v>
      </c>
      <c r="P63" s="7">
        <f t="shared" si="9"/>
        <v>1.020756</v>
      </c>
      <c r="Q63" s="10">
        <f t="shared" si="41"/>
        <v>0.92796</v>
      </c>
      <c r="R63" s="10">
        <f>R62*1.1</f>
        <v>0.8140000000000001</v>
      </c>
      <c r="S63" s="10">
        <v>1.3</v>
      </c>
      <c r="T63" s="10">
        <v>250</v>
      </c>
      <c r="U63" s="10">
        <f t="shared" si="11"/>
        <v>287.5</v>
      </c>
      <c r="V63" s="10">
        <f t="shared" si="12"/>
        <v>1.020756</v>
      </c>
      <c r="W63" s="10">
        <f t="shared" si="13"/>
        <v>1.1738693999999998</v>
      </c>
      <c r="X63" s="10">
        <f t="shared" si="14"/>
        <v>0.3062268000000001</v>
      </c>
      <c r="Y63" s="10">
        <f t="shared" si="42"/>
        <v>0.278388</v>
      </c>
      <c r="Z63" s="10">
        <f>Z62*1.1</f>
        <v>0.24420000000000003</v>
      </c>
      <c r="AA63" s="10">
        <f t="shared" si="15"/>
        <v>0.35216082000000004</v>
      </c>
      <c r="AB63" s="10">
        <f t="shared" si="16"/>
        <v>1.364</v>
      </c>
      <c r="AC63" s="10">
        <v>1.24</v>
      </c>
      <c r="AD63" s="10">
        <v>1.24</v>
      </c>
      <c r="AE63" s="10">
        <f t="shared" si="17"/>
        <v>1.5686</v>
      </c>
      <c r="AF63" s="10">
        <f t="shared" si="18"/>
        <v>181.89871920000002</v>
      </c>
      <c r="AG63" s="10">
        <f t="shared" si="34"/>
        <v>165.362472</v>
      </c>
      <c r="AH63" s="10">
        <f>AH62*1.1</f>
        <v>145.0548</v>
      </c>
      <c r="AI63" s="10">
        <f t="shared" si="19"/>
        <v>209.18352708</v>
      </c>
      <c r="AJ63" s="10">
        <f t="shared" si="20"/>
        <v>21.8952162</v>
      </c>
      <c r="AK63" s="10">
        <f t="shared" si="35"/>
        <v>19.904742</v>
      </c>
      <c r="AL63" s="10">
        <f>AL62*1.1</f>
        <v>17.4603</v>
      </c>
      <c r="AM63" s="10">
        <f t="shared" si="21"/>
        <v>25.179498629999998</v>
      </c>
      <c r="AN63" s="10">
        <f t="shared" si="22"/>
        <v>10.513786800000002</v>
      </c>
      <c r="AO63" s="10">
        <f t="shared" si="36"/>
        <v>9.557988000000002</v>
      </c>
      <c r="AP63" s="10">
        <f>AP62*1.1</f>
        <v>8.384200000000002</v>
      </c>
      <c r="AQ63" s="10">
        <f t="shared" si="23"/>
        <v>12.09085482</v>
      </c>
      <c r="AR63" s="10">
        <f t="shared" si="24"/>
        <v>2.574</v>
      </c>
      <c r="AS63" s="7">
        <v>2.34</v>
      </c>
      <c r="AT63" s="10">
        <f t="shared" si="25"/>
        <v>2.9600999999999997</v>
      </c>
      <c r="AU63" s="10">
        <f t="shared" si="26"/>
        <v>404.21937600000007</v>
      </c>
      <c r="AV63" s="7">
        <f t="shared" si="37"/>
        <v>367.47216000000003</v>
      </c>
      <c r="AW63" s="10">
        <f>AW62*1.1</f>
        <v>322.34400000000005</v>
      </c>
      <c r="AX63" s="10"/>
      <c r="AY63" s="10">
        <f t="shared" si="27"/>
        <v>464.85228240000004</v>
      </c>
      <c r="AZ63" s="10">
        <f t="shared" si="28"/>
        <v>534.58012476</v>
      </c>
      <c r="BA63" s="10">
        <f t="shared" si="29"/>
        <v>1.1286</v>
      </c>
      <c r="BB63" s="10">
        <f t="shared" si="38"/>
        <v>1.026</v>
      </c>
      <c r="BC63" s="10">
        <v>0.9</v>
      </c>
      <c r="BD63" s="10"/>
      <c r="BE63" s="10">
        <f t="shared" si="30"/>
        <v>1.286604</v>
      </c>
      <c r="BF63" s="10">
        <f t="shared" si="39"/>
        <v>1.16964</v>
      </c>
      <c r="BG63" s="10">
        <f>BG62*1.1</f>
        <v>0.8140000000000001</v>
      </c>
      <c r="BH63" s="10">
        <f t="shared" si="33"/>
        <v>1.4795946</v>
      </c>
      <c r="BI63" s="10">
        <v>4.5</v>
      </c>
      <c r="BJ63" s="9">
        <v>0.06</v>
      </c>
      <c r="BK63" s="8">
        <v>0.068</v>
      </c>
      <c r="BL63" s="10">
        <v>0.6</v>
      </c>
      <c r="BM63" s="9">
        <f t="shared" si="43"/>
        <v>0.068</v>
      </c>
      <c r="BN63" s="2"/>
      <c r="BO63" s="2"/>
      <c r="BP63" s="2"/>
      <c r="BQ63" s="2"/>
      <c r="BR63" s="2"/>
      <c r="BS63" s="2"/>
      <c r="BT63" s="2"/>
      <c r="BU63" s="2"/>
      <c r="BV63" s="3"/>
      <c r="BW63" s="3"/>
      <c r="BX63" s="3"/>
      <c r="BY63" s="3"/>
    </row>
    <row r="64" spans="1:77" ht="12.75" hidden="1">
      <c r="A64" s="50" t="s">
        <v>58</v>
      </c>
      <c r="B64" s="51"/>
      <c r="C64" s="31">
        <f t="shared" si="0"/>
        <v>0.14300000000000002</v>
      </c>
      <c r="D64" s="10">
        <v>0.13</v>
      </c>
      <c r="E64" s="10">
        <f t="shared" si="1"/>
        <v>0.16445</v>
      </c>
      <c r="F64" s="10">
        <f t="shared" si="2"/>
        <v>0.275</v>
      </c>
      <c r="G64" s="10">
        <v>0.25</v>
      </c>
      <c r="H64" s="10">
        <f t="shared" si="3"/>
        <v>0.31625</v>
      </c>
      <c r="I64" s="10">
        <f t="shared" si="4"/>
        <v>287.5</v>
      </c>
      <c r="J64" s="10">
        <f t="shared" si="5"/>
        <v>0.77</v>
      </c>
      <c r="K64" s="10">
        <v>0.7</v>
      </c>
      <c r="L64" s="10">
        <f t="shared" si="6"/>
        <v>0.8855</v>
      </c>
      <c r="M64" s="10">
        <f t="shared" si="7"/>
        <v>0.44000000000000006</v>
      </c>
      <c r="N64" s="10">
        <v>0.4</v>
      </c>
      <c r="O64" s="7">
        <f t="shared" si="8"/>
        <v>0.506</v>
      </c>
      <c r="P64" s="7">
        <f t="shared" si="9"/>
        <v>0.85272</v>
      </c>
      <c r="Q64" s="10">
        <f t="shared" si="41"/>
        <v>0.7752</v>
      </c>
      <c r="R64" s="10">
        <f>0.68*R58</f>
        <v>0.68</v>
      </c>
      <c r="S64" s="10">
        <f>P64*1.15</f>
        <v>0.9806279999999999</v>
      </c>
      <c r="T64" s="10">
        <v>250</v>
      </c>
      <c r="U64" s="10">
        <f t="shared" si="11"/>
        <v>287.5</v>
      </c>
      <c r="V64" s="10">
        <f t="shared" si="12"/>
        <v>0.85272</v>
      </c>
      <c r="W64" s="10">
        <f t="shared" si="13"/>
        <v>0.9806279999999999</v>
      </c>
      <c r="X64" s="10">
        <f t="shared" si="14"/>
        <v>0.255816</v>
      </c>
      <c r="Y64" s="10">
        <f t="shared" si="42"/>
        <v>0.23256</v>
      </c>
      <c r="Z64" s="10">
        <f>0.68*Z58</f>
        <v>0.20400000000000001</v>
      </c>
      <c r="AA64" s="10">
        <f t="shared" si="15"/>
        <v>0.29418839999999996</v>
      </c>
      <c r="AB64" s="10">
        <f t="shared" si="16"/>
        <v>0.7480000000000001</v>
      </c>
      <c r="AC64" s="10">
        <f>0.68*AC58</f>
        <v>0.68</v>
      </c>
      <c r="AD64" s="10">
        <f>0.68*AD58</f>
        <v>0.68</v>
      </c>
      <c r="AE64" s="10">
        <f t="shared" si="17"/>
        <v>0.8602000000000001</v>
      </c>
      <c r="AF64" s="10">
        <f t="shared" si="18"/>
        <v>151.954704</v>
      </c>
      <c r="AG64" s="10">
        <f t="shared" si="34"/>
        <v>138.14064</v>
      </c>
      <c r="AH64" s="10">
        <f>0.68*AH58</f>
        <v>121.176</v>
      </c>
      <c r="AI64" s="10">
        <f t="shared" si="19"/>
        <v>174.74790959999999</v>
      </c>
      <c r="AJ64" s="10">
        <f t="shared" si="20"/>
        <v>18.290844</v>
      </c>
      <c r="AK64" s="10">
        <f t="shared" si="35"/>
        <v>16.62804</v>
      </c>
      <c r="AL64" s="10">
        <f>0.68*AL58</f>
        <v>14.586</v>
      </c>
      <c r="AM64" s="10">
        <f t="shared" si="21"/>
        <v>21.0344706</v>
      </c>
      <c r="AN64" s="10">
        <f t="shared" si="22"/>
        <v>8.783016000000002</v>
      </c>
      <c r="AO64" s="10">
        <f t="shared" si="36"/>
        <v>7.984560000000001</v>
      </c>
      <c r="AP64" s="10">
        <f>0.68*AP58</f>
        <v>7.004000000000001</v>
      </c>
      <c r="AQ64" s="10">
        <f t="shared" si="23"/>
        <v>10.1004684</v>
      </c>
      <c r="AR64" s="10">
        <f t="shared" si="24"/>
        <v>2.574</v>
      </c>
      <c r="AS64" s="7">
        <v>2.34</v>
      </c>
      <c r="AT64" s="10">
        <f t="shared" si="25"/>
        <v>2.9600999999999997</v>
      </c>
      <c r="AU64" s="10">
        <f t="shared" si="26"/>
        <v>337.67712</v>
      </c>
      <c r="AV64" s="7">
        <f t="shared" si="37"/>
        <v>306.9792</v>
      </c>
      <c r="AW64" s="10">
        <f>0.68*AW58</f>
        <v>269.28000000000003</v>
      </c>
      <c r="AX64" s="10"/>
      <c r="AY64" s="10">
        <f t="shared" si="27"/>
        <v>388.328688</v>
      </c>
      <c r="AZ64" s="10">
        <f t="shared" si="28"/>
        <v>446.5779912</v>
      </c>
      <c r="BA64" s="10">
        <f t="shared" si="29"/>
        <v>1.3794000000000002</v>
      </c>
      <c r="BB64" s="10">
        <f t="shared" si="38"/>
        <v>1.254</v>
      </c>
      <c r="BC64" s="10">
        <v>1.1</v>
      </c>
      <c r="BD64" s="10"/>
      <c r="BE64" s="10">
        <f t="shared" si="30"/>
        <v>1.572516</v>
      </c>
      <c r="BF64" s="10">
        <f t="shared" si="39"/>
        <v>1.42956</v>
      </c>
      <c r="BG64" s="10">
        <f>0.68*BG58</f>
        <v>0.68</v>
      </c>
      <c r="BH64" s="10">
        <f t="shared" si="33"/>
        <v>1.8083934</v>
      </c>
      <c r="BI64" s="10">
        <v>4.5</v>
      </c>
      <c r="BJ64" s="9">
        <f>0.68*BJ58</f>
        <v>0.01088</v>
      </c>
      <c r="BK64" s="8">
        <f>BL64*1.14</f>
        <v>0.031008</v>
      </c>
      <c r="BL64" s="9">
        <f>0.68*BL58</f>
        <v>0.027200000000000002</v>
      </c>
      <c r="BM64" s="9">
        <f t="shared" si="43"/>
        <v>0.031008</v>
      </c>
      <c r="BN64" s="2"/>
      <c r="BO64" s="2"/>
      <c r="BP64" s="2"/>
      <c r="BQ64" s="2"/>
      <c r="BR64" s="2"/>
      <c r="BS64" s="2"/>
      <c r="BT64" s="2"/>
      <c r="BU64" s="2"/>
      <c r="BV64" s="3"/>
      <c r="BW64" s="3"/>
      <c r="BX64" s="3"/>
      <c r="BY64" s="3"/>
    </row>
    <row r="65" spans="1:77" ht="12.75">
      <c r="A65" s="52"/>
      <c r="B65" s="53"/>
      <c r="C65" s="31">
        <f t="shared" si="0"/>
        <v>0.14300000000000002</v>
      </c>
      <c r="D65" s="10">
        <v>0.13</v>
      </c>
      <c r="E65" s="10">
        <f t="shared" si="1"/>
        <v>0.16445</v>
      </c>
      <c r="F65" s="10">
        <f t="shared" si="2"/>
        <v>0.275</v>
      </c>
      <c r="G65" s="10">
        <v>0.25</v>
      </c>
      <c r="H65" s="10">
        <f t="shared" si="3"/>
        <v>0.31625</v>
      </c>
      <c r="I65" s="10">
        <f t="shared" si="4"/>
        <v>287.5</v>
      </c>
      <c r="J65" s="10">
        <f t="shared" si="5"/>
        <v>0.77</v>
      </c>
      <c r="K65" s="10">
        <v>0.7</v>
      </c>
      <c r="L65" s="10">
        <f t="shared" si="6"/>
        <v>0.8855</v>
      </c>
      <c r="M65" s="10">
        <f t="shared" si="7"/>
        <v>0.44000000000000006</v>
      </c>
      <c r="N65" s="10">
        <v>0.4</v>
      </c>
      <c r="O65" s="7">
        <f t="shared" si="8"/>
        <v>0.506</v>
      </c>
      <c r="P65" s="7">
        <f t="shared" si="9"/>
        <v>0.9379920000000002</v>
      </c>
      <c r="Q65" s="10">
        <f t="shared" si="41"/>
        <v>0.85272</v>
      </c>
      <c r="R65" s="10">
        <f>R64*1.1</f>
        <v>0.7480000000000001</v>
      </c>
      <c r="S65" s="10">
        <v>1.08</v>
      </c>
      <c r="T65" s="10">
        <v>250</v>
      </c>
      <c r="U65" s="10">
        <f t="shared" si="11"/>
        <v>287.5</v>
      </c>
      <c r="V65" s="10">
        <f t="shared" si="12"/>
        <v>0.9379920000000002</v>
      </c>
      <c r="W65" s="10">
        <f t="shared" si="13"/>
        <v>1.0786908000000002</v>
      </c>
      <c r="X65" s="10">
        <f t="shared" si="14"/>
        <v>0.2813976000000001</v>
      </c>
      <c r="Y65" s="10">
        <f t="shared" si="42"/>
        <v>0.25581600000000004</v>
      </c>
      <c r="Z65" s="10">
        <f>Z64*1.1</f>
        <v>0.22440000000000004</v>
      </c>
      <c r="AA65" s="10">
        <f t="shared" si="15"/>
        <v>0.3236072400000001</v>
      </c>
      <c r="AB65" s="10">
        <f t="shared" si="16"/>
        <v>0.8228000000000002</v>
      </c>
      <c r="AC65" s="10">
        <f>AC64*1.1</f>
        <v>0.7480000000000001</v>
      </c>
      <c r="AD65" s="10">
        <f>AD64*1.1</f>
        <v>0.7480000000000001</v>
      </c>
      <c r="AE65" s="10">
        <f t="shared" si="17"/>
        <v>0.9462200000000002</v>
      </c>
      <c r="AF65" s="10">
        <f t="shared" si="18"/>
        <v>167.15017440000003</v>
      </c>
      <c r="AG65" s="10">
        <f t="shared" si="34"/>
        <v>151.95470400000002</v>
      </c>
      <c r="AH65" s="10">
        <f>AH64*1.1</f>
        <v>133.29360000000003</v>
      </c>
      <c r="AI65" s="10">
        <f t="shared" si="19"/>
        <v>192.22270056000002</v>
      </c>
      <c r="AJ65" s="10">
        <f t="shared" si="20"/>
        <v>20.119928400000003</v>
      </c>
      <c r="AK65" s="10">
        <f t="shared" si="35"/>
        <v>18.290844</v>
      </c>
      <c r="AL65" s="10">
        <f>AL64*1.1</f>
        <v>16.044600000000003</v>
      </c>
      <c r="AM65" s="10">
        <f t="shared" si="21"/>
        <v>23.137917660000003</v>
      </c>
      <c r="AN65" s="10">
        <f t="shared" si="22"/>
        <v>9.661317600000002</v>
      </c>
      <c r="AO65" s="10">
        <f t="shared" si="36"/>
        <v>8.783016000000002</v>
      </c>
      <c r="AP65" s="10">
        <f>AP64*1.1</f>
        <v>7.704400000000002</v>
      </c>
      <c r="AQ65" s="10">
        <f t="shared" si="23"/>
        <v>11.110515240000002</v>
      </c>
      <c r="AR65" s="10">
        <f t="shared" si="24"/>
        <v>2.574</v>
      </c>
      <c r="AS65" s="7">
        <v>2.34</v>
      </c>
      <c r="AT65" s="10">
        <f t="shared" si="25"/>
        <v>2.9600999999999997</v>
      </c>
      <c r="AU65" s="10">
        <f t="shared" si="26"/>
        <v>371.4448320000001</v>
      </c>
      <c r="AV65" s="7">
        <f t="shared" si="37"/>
        <v>337.67712000000006</v>
      </c>
      <c r="AW65" s="10">
        <f>AW64*1.1</f>
        <v>296.2080000000001</v>
      </c>
      <c r="AX65" s="10"/>
      <c r="AY65" s="10">
        <f t="shared" si="27"/>
        <v>427.1615568</v>
      </c>
      <c r="AZ65" s="10">
        <f t="shared" si="28"/>
        <v>491.23579032</v>
      </c>
      <c r="BA65" s="10">
        <f t="shared" si="29"/>
        <v>0.9028799999999999</v>
      </c>
      <c r="BB65" s="10">
        <f t="shared" si="38"/>
        <v>0.8207999999999999</v>
      </c>
      <c r="BC65" s="10">
        <v>0.72</v>
      </c>
      <c r="BD65" s="10"/>
      <c r="BE65" s="10">
        <f t="shared" si="30"/>
        <v>1.0292831999999998</v>
      </c>
      <c r="BF65" s="10">
        <f t="shared" si="39"/>
        <v>0.9357119999999998</v>
      </c>
      <c r="BG65" s="10">
        <f>BG64*1.1</f>
        <v>0.7480000000000001</v>
      </c>
      <c r="BH65" s="10">
        <f t="shared" si="33"/>
        <v>1.1836756799999997</v>
      </c>
      <c r="BI65" s="10">
        <v>4.5</v>
      </c>
      <c r="BJ65" s="9">
        <v>0.02</v>
      </c>
      <c r="BK65" s="8">
        <v>0.028</v>
      </c>
      <c r="BL65" s="10">
        <v>0.2</v>
      </c>
      <c r="BM65" s="9">
        <f t="shared" si="43"/>
        <v>0.028</v>
      </c>
      <c r="BN65" s="2"/>
      <c r="BO65" s="2"/>
      <c r="BP65" s="2"/>
      <c r="BQ65" s="2"/>
      <c r="BR65" s="2"/>
      <c r="BS65" s="2"/>
      <c r="BT65" s="2"/>
      <c r="BU65" s="2"/>
      <c r="BV65" s="3"/>
      <c r="BW65" s="3"/>
      <c r="BX65" s="3"/>
      <c r="BY65" s="3"/>
    </row>
    <row r="66" spans="1:77" ht="12.75" hidden="1">
      <c r="A66" s="50" t="s">
        <v>59</v>
      </c>
      <c r="B66" s="51"/>
      <c r="C66" s="31">
        <f t="shared" si="0"/>
        <v>0.14300000000000002</v>
      </c>
      <c r="D66" s="10">
        <v>0.13</v>
      </c>
      <c r="E66" s="10">
        <f t="shared" si="1"/>
        <v>0.16445</v>
      </c>
      <c r="F66" s="10">
        <f t="shared" si="2"/>
        <v>0.275</v>
      </c>
      <c r="G66" s="10">
        <v>0.25</v>
      </c>
      <c r="H66" s="10">
        <f t="shared" si="3"/>
        <v>0.31625</v>
      </c>
      <c r="I66" s="10">
        <f t="shared" si="4"/>
        <v>287.5</v>
      </c>
      <c r="J66" s="10">
        <f t="shared" si="5"/>
        <v>0.77</v>
      </c>
      <c r="K66" s="10">
        <v>0.7</v>
      </c>
      <c r="L66" s="10">
        <f t="shared" si="6"/>
        <v>0.8855</v>
      </c>
      <c r="M66" s="10">
        <f t="shared" si="7"/>
        <v>0.44000000000000006</v>
      </c>
      <c r="N66" s="10">
        <v>0.4</v>
      </c>
      <c r="O66" s="7">
        <f t="shared" si="8"/>
        <v>0.506</v>
      </c>
      <c r="P66" s="7">
        <f t="shared" si="9"/>
        <v>1.0658999999999998</v>
      </c>
      <c r="Q66" s="10">
        <f t="shared" si="41"/>
        <v>0.9689999999999999</v>
      </c>
      <c r="R66" s="10">
        <f>0.85*R58</f>
        <v>0.85</v>
      </c>
      <c r="S66" s="10">
        <f>P66*1.15</f>
        <v>1.2257849999999997</v>
      </c>
      <c r="T66" s="10">
        <v>250</v>
      </c>
      <c r="U66" s="10">
        <f t="shared" si="11"/>
        <v>287.5</v>
      </c>
      <c r="V66" s="10">
        <f t="shared" si="12"/>
        <v>1.0658999999999998</v>
      </c>
      <c r="W66" s="10">
        <f t="shared" si="13"/>
        <v>1.2257849999999997</v>
      </c>
      <c r="X66" s="10">
        <f t="shared" si="14"/>
        <v>0.31977</v>
      </c>
      <c r="Y66" s="10">
        <f t="shared" si="42"/>
        <v>0.29069999999999996</v>
      </c>
      <c r="Z66" s="10">
        <f>0.85*Z58</f>
        <v>0.255</v>
      </c>
      <c r="AA66" s="10">
        <f t="shared" si="15"/>
        <v>0.3677355</v>
      </c>
      <c r="AB66" s="10">
        <f t="shared" si="16"/>
        <v>0.935</v>
      </c>
      <c r="AC66" s="10">
        <f>0.85*AC58</f>
        <v>0.85</v>
      </c>
      <c r="AD66" s="10">
        <f>0.85*AD58</f>
        <v>0.85</v>
      </c>
      <c r="AE66" s="10">
        <f t="shared" si="17"/>
        <v>1.07525</v>
      </c>
      <c r="AF66" s="10">
        <f t="shared" si="18"/>
        <v>189.94338</v>
      </c>
      <c r="AG66" s="10">
        <f t="shared" si="34"/>
        <v>172.67579999999998</v>
      </c>
      <c r="AH66" s="10">
        <f>0.85*AH58</f>
        <v>151.47</v>
      </c>
      <c r="AI66" s="10">
        <f t="shared" si="19"/>
        <v>218.43488699999997</v>
      </c>
      <c r="AJ66" s="10">
        <f t="shared" si="20"/>
        <v>22.863554999999995</v>
      </c>
      <c r="AK66" s="10">
        <f t="shared" si="35"/>
        <v>20.785049999999995</v>
      </c>
      <c r="AL66" s="10">
        <f>0.85*AL58</f>
        <v>18.232499999999998</v>
      </c>
      <c r="AM66" s="10">
        <f t="shared" si="21"/>
        <v>26.293088249999993</v>
      </c>
      <c r="AN66" s="10">
        <f t="shared" si="22"/>
        <v>10.97877</v>
      </c>
      <c r="AO66" s="10">
        <f t="shared" si="36"/>
        <v>9.9807</v>
      </c>
      <c r="AP66" s="10">
        <f>0.85*AP58</f>
        <v>8.755</v>
      </c>
      <c r="AQ66" s="10">
        <f t="shared" si="23"/>
        <v>12.6255855</v>
      </c>
      <c r="AR66" s="10">
        <f t="shared" si="24"/>
        <v>2.574</v>
      </c>
      <c r="AS66" s="7">
        <v>2.34</v>
      </c>
      <c r="AT66" s="10">
        <f t="shared" si="25"/>
        <v>2.9600999999999997</v>
      </c>
      <c r="AU66" s="10">
        <f t="shared" si="26"/>
        <v>422.09639999999996</v>
      </c>
      <c r="AV66" s="7">
        <f t="shared" si="37"/>
        <v>383.72399999999993</v>
      </c>
      <c r="AW66" s="10">
        <f>0.85*AW58</f>
        <v>336.59999999999997</v>
      </c>
      <c r="AX66" s="10"/>
      <c r="AY66" s="10">
        <f t="shared" si="27"/>
        <v>485.4108599999999</v>
      </c>
      <c r="AZ66" s="10">
        <f t="shared" si="28"/>
        <v>558.2224889999999</v>
      </c>
      <c r="BA66" s="10">
        <f t="shared" si="29"/>
        <v>0.52668</v>
      </c>
      <c r="BB66" s="10">
        <f t="shared" si="38"/>
        <v>0.47879999999999995</v>
      </c>
      <c r="BC66" s="10">
        <v>0.42</v>
      </c>
      <c r="BD66" s="10"/>
      <c r="BE66" s="10">
        <f t="shared" si="30"/>
        <v>0.6004151999999999</v>
      </c>
      <c r="BF66" s="10">
        <f t="shared" si="39"/>
        <v>0.5458319999999999</v>
      </c>
      <c r="BG66" s="10">
        <f>0.85*BG58</f>
        <v>0.85</v>
      </c>
      <c r="BH66" s="10">
        <f t="shared" si="33"/>
        <v>0.6904774799999999</v>
      </c>
      <c r="BI66" s="10">
        <v>4.5</v>
      </c>
      <c r="BJ66" s="9">
        <f>0.85*BJ58</f>
        <v>0.0136</v>
      </c>
      <c r="BK66" s="8">
        <f>BL66*1.14</f>
        <v>0.03876</v>
      </c>
      <c r="BL66" s="9">
        <f>0.85*BL58</f>
        <v>0.034</v>
      </c>
      <c r="BM66" s="9">
        <f t="shared" si="43"/>
        <v>0.03876</v>
      </c>
      <c r="BN66" s="2"/>
      <c r="BO66" s="2"/>
      <c r="BP66" s="2"/>
      <c r="BQ66" s="2"/>
      <c r="BR66" s="2"/>
      <c r="BS66" s="2"/>
      <c r="BT66" s="2"/>
      <c r="BU66" s="2"/>
      <c r="BV66" s="3"/>
      <c r="BW66" s="3"/>
      <c r="BX66" s="3"/>
      <c r="BY66" s="3"/>
    </row>
    <row r="67" spans="1:77" ht="12" customHeight="1">
      <c r="A67" s="52"/>
      <c r="B67" s="53"/>
      <c r="C67" s="31">
        <f t="shared" si="0"/>
        <v>0.14300000000000002</v>
      </c>
      <c r="D67" s="10">
        <v>0.13</v>
      </c>
      <c r="E67" s="10">
        <f t="shared" si="1"/>
        <v>0.16445</v>
      </c>
      <c r="F67" s="10">
        <f t="shared" si="2"/>
        <v>0.275</v>
      </c>
      <c r="G67" s="10">
        <v>0.25</v>
      </c>
      <c r="H67" s="10">
        <f t="shared" si="3"/>
        <v>0.31625</v>
      </c>
      <c r="I67" s="10">
        <f t="shared" si="4"/>
        <v>287.5</v>
      </c>
      <c r="J67" s="10">
        <f t="shared" si="5"/>
        <v>0.77</v>
      </c>
      <c r="K67" s="10">
        <v>0.7</v>
      </c>
      <c r="L67" s="10">
        <f t="shared" si="6"/>
        <v>0.8855</v>
      </c>
      <c r="M67" s="10">
        <f t="shared" si="7"/>
        <v>0.44000000000000006</v>
      </c>
      <c r="N67" s="10">
        <v>0.4</v>
      </c>
      <c r="O67" s="7">
        <f t="shared" si="8"/>
        <v>0.506</v>
      </c>
      <c r="P67" s="7">
        <f t="shared" si="9"/>
        <v>1.1724900000000003</v>
      </c>
      <c r="Q67" s="10">
        <f t="shared" si="41"/>
        <v>1.0659</v>
      </c>
      <c r="R67" s="10">
        <f>R66*1.1</f>
        <v>0.935</v>
      </c>
      <c r="S67" s="10">
        <v>1.59</v>
      </c>
      <c r="T67" s="10">
        <v>250</v>
      </c>
      <c r="U67" s="10">
        <f t="shared" si="11"/>
        <v>287.5</v>
      </c>
      <c r="V67" s="10">
        <f t="shared" si="12"/>
        <v>1.1724900000000003</v>
      </c>
      <c r="W67" s="10">
        <f t="shared" si="13"/>
        <v>1.3483635000000003</v>
      </c>
      <c r="X67" s="10">
        <f t="shared" si="14"/>
        <v>0.35174700000000003</v>
      </c>
      <c r="Y67" s="10">
        <f t="shared" si="42"/>
        <v>0.31977</v>
      </c>
      <c r="Z67" s="10">
        <f>Z66*1.1</f>
        <v>0.2805</v>
      </c>
      <c r="AA67" s="10">
        <f t="shared" si="15"/>
        <v>0.40450905</v>
      </c>
      <c r="AB67" s="10">
        <f t="shared" si="16"/>
        <v>1.2320000000000002</v>
      </c>
      <c r="AC67" s="10">
        <v>1.12</v>
      </c>
      <c r="AD67" s="10">
        <v>1.12</v>
      </c>
      <c r="AE67" s="10">
        <f t="shared" si="17"/>
        <v>1.4168</v>
      </c>
      <c r="AF67" s="10">
        <f t="shared" si="18"/>
        <v>208.93771800000005</v>
      </c>
      <c r="AG67" s="10">
        <f t="shared" si="34"/>
        <v>189.94338000000002</v>
      </c>
      <c r="AH67" s="10">
        <f>AH66*1.1</f>
        <v>166.61700000000002</v>
      </c>
      <c r="AI67" s="10">
        <f t="shared" si="19"/>
        <v>240.27837570000003</v>
      </c>
      <c r="AJ67" s="10">
        <f t="shared" si="20"/>
        <v>25.1499105</v>
      </c>
      <c r="AK67" s="10">
        <f t="shared" si="35"/>
        <v>22.863554999999998</v>
      </c>
      <c r="AL67" s="10">
        <f>AL66*1.1</f>
        <v>20.05575</v>
      </c>
      <c r="AM67" s="10">
        <f t="shared" si="21"/>
        <v>28.922397075</v>
      </c>
      <c r="AN67" s="10">
        <f t="shared" si="22"/>
        <v>12.076647000000001</v>
      </c>
      <c r="AO67" s="10">
        <f t="shared" si="36"/>
        <v>10.97877</v>
      </c>
      <c r="AP67" s="10">
        <f>AP66*1.1</f>
        <v>9.630500000000001</v>
      </c>
      <c r="AQ67" s="10">
        <f t="shared" si="23"/>
        <v>13.888144050000001</v>
      </c>
      <c r="AR67" s="10">
        <f t="shared" si="24"/>
        <v>2.574</v>
      </c>
      <c r="AS67" s="7">
        <v>2.34</v>
      </c>
      <c r="AT67" s="10">
        <f t="shared" si="25"/>
        <v>2.9600999999999997</v>
      </c>
      <c r="AU67" s="10">
        <f t="shared" si="26"/>
        <v>464.30604</v>
      </c>
      <c r="AV67" s="7">
        <f t="shared" si="37"/>
        <v>422.09639999999996</v>
      </c>
      <c r="AW67" s="10">
        <f>AW66*1.1</f>
        <v>370.26</v>
      </c>
      <c r="AX67" s="10"/>
      <c r="AY67" s="10">
        <f t="shared" si="27"/>
        <v>533.9519459999999</v>
      </c>
      <c r="AZ67" s="10">
        <f t="shared" si="28"/>
        <v>614.0447378999999</v>
      </c>
      <c r="BA67" s="10">
        <f t="shared" si="29"/>
        <v>1.3794000000000002</v>
      </c>
      <c r="BB67" s="10">
        <f t="shared" si="38"/>
        <v>1.254</v>
      </c>
      <c r="BC67" s="10">
        <v>1.1</v>
      </c>
      <c r="BD67" s="10"/>
      <c r="BE67" s="10">
        <f t="shared" si="30"/>
        <v>1.572516</v>
      </c>
      <c r="BF67" s="10">
        <f t="shared" si="39"/>
        <v>1.42956</v>
      </c>
      <c r="BG67" s="10">
        <f>BG66*1.1</f>
        <v>0.935</v>
      </c>
      <c r="BH67" s="10">
        <f t="shared" si="33"/>
        <v>1.8083934</v>
      </c>
      <c r="BI67" s="10">
        <v>4.5</v>
      </c>
      <c r="BJ67" s="9">
        <v>0.05</v>
      </c>
      <c r="BK67" s="8">
        <v>0.057</v>
      </c>
      <c r="BL67" s="10">
        <v>0.5</v>
      </c>
      <c r="BM67" s="9">
        <f t="shared" si="43"/>
        <v>0.057</v>
      </c>
      <c r="BN67" s="2"/>
      <c r="BO67" s="2"/>
      <c r="BP67" s="2"/>
      <c r="BQ67" s="2"/>
      <c r="BR67" s="2"/>
      <c r="BS67" s="2"/>
      <c r="BT67" s="2"/>
      <c r="BU67" s="2"/>
      <c r="BV67" s="3"/>
      <c r="BW67" s="3"/>
      <c r="BX67" s="3"/>
      <c r="BY67" s="3"/>
    </row>
    <row r="68" spans="1:77" ht="12.75" hidden="1">
      <c r="A68" s="50" t="s">
        <v>60</v>
      </c>
      <c r="B68" s="51"/>
      <c r="C68" s="31">
        <f t="shared" si="0"/>
        <v>0.22000000000000003</v>
      </c>
      <c r="D68" s="10">
        <v>0.2</v>
      </c>
      <c r="E68" s="10">
        <f t="shared" si="1"/>
        <v>0.253</v>
      </c>
      <c r="F68" s="10">
        <f t="shared" si="2"/>
        <v>0.48400000000000004</v>
      </c>
      <c r="G68" s="10">
        <v>0.44</v>
      </c>
      <c r="H68" s="10">
        <f t="shared" si="3"/>
        <v>0.5566</v>
      </c>
      <c r="I68" s="10">
        <f t="shared" si="4"/>
        <v>287.5</v>
      </c>
      <c r="J68" s="10">
        <f t="shared" si="5"/>
        <v>1.2100000000000002</v>
      </c>
      <c r="K68" s="10">
        <v>1.1</v>
      </c>
      <c r="L68" s="10">
        <f t="shared" si="6"/>
        <v>1.3915000000000002</v>
      </c>
      <c r="M68" s="10">
        <f t="shared" si="7"/>
        <v>0.44000000000000006</v>
      </c>
      <c r="N68" s="10">
        <v>0.4</v>
      </c>
      <c r="O68" s="7">
        <f t="shared" si="8"/>
        <v>0.506</v>
      </c>
      <c r="P68" s="7">
        <f t="shared" si="9"/>
        <v>1.254</v>
      </c>
      <c r="Q68" s="10">
        <f t="shared" si="41"/>
        <v>1.14</v>
      </c>
      <c r="R68" s="10">
        <v>1</v>
      </c>
      <c r="S68" s="10">
        <f>P68*1.15</f>
        <v>1.4421</v>
      </c>
      <c r="T68" s="10">
        <v>250</v>
      </c>
      <c r="U68" s="10">
        <f t="shared" si="11"/>
        <v>287.5</v>
      </c>
      <c r="V68" s="10">
        <f t="shared" si="12"/>
        <v>1.254</v>
      </c>
      <c r="W68" s="10">
        <f t="shared" si="13"/>
        <v>1.4421</v>
      </c>
      <c r="X68" s="10">
        <f t="shared" si="14"/>
        <v>0.3762</v>
      </c>
      <c r="Y68" s="10">
        <f t="shared" si="42"/>
        <v>0.34199999999999997</v>
      </c>
      <c r="Z68" s="10">
        <v>0.3</v>
      </c>
      <c r="AA68" s="10">
        <f t="shared" si="15"/>
        <v>0.43262999999999996</v>
      </c>
      <c r="AB68" s="10">
        <f t="shared" si="16"/>
        <v>0</v>
      </c>
      <c r="AC68" s="10"/>
      <c r="AD68" s="10">
        <v>1.8</v>
      </c>
      <c r="AE68" s="10">
        <f t="shared" si="17"/>
        <v>0</v>
      </c>
      <c r="AF68" s="10">
        <f t="shared" si="18"/>
        <v>223.4628</v>
      </c>
      <c r="AG68" s="10">
        <f t="shared" si="34"/>
        <v>203.14799999999997</v>
      </c>
      <c r="AH68" s="10">
        <v>178.2</v>
      </c>
      <c r="AI68" s="10">
        <f t="shared" si="19"/>
        <v>256.98222</v>
      </c>
      <c r="AJ68" s="10">
        <f t="shared" si="20"/>
        <v>103.455</v>
      </c>
      <c r="AK68" s="10">
        <f t="shared" si="35"/>
        <v>94.05</v>
      </c>
      <c r="AL68" s="10">
        <v>82.5</v>
      </c>
      <c r="AM68" s="10">
        <f t="shared" si="21"/>
        <v>118.97325</v>
      </c>
      <c r="AN68" s="10">
        <f t="shared" si="22"/>
        <v>23.825999999999997</v>
      </c>
      <c r="AO68" s="10">
        <f t="shared" si="36"/>
        <v>21.659999999999997</v>
      </c>
      <c r="AP68" s="10">
        <v>19</v>
      </c>
      <c r="AQ68" s="10">
        <f t="shared" si="23"/>
        <v>27.399899999999995</v>
      </c>
      <c r="AR68" s="10">
        <f t="shared" si="24"/>
        <v>2.574</v>
      </c>
      <c r="AS68" s="7">
        <v>2.34</v>
      </c>
      <c r="AT68" s="10">
        <f t="shared" si="25"/>
        <v>2.9600999999999997</v>
      </c>
      <c r="AU68" s="10">
        <f t="shared" si="26"/>
        <v>496.584</v>
      </c>
      <c r="AV68" s="7">
        <f t="shared" si="37"/>
        <v>451.43999999999994</v>
      </c>
      <c r="AW68" s="10">
        <v>396</v>
      </c>
      <c r="AX68" s="10"/>
      <c r="AY68" s="10">
        <f t="shared" si="27"/>
        <v>571.0716</v>
      </c>
      <c r="AZ68" s="10">
        <f t="shared" si="28"/>
        <v>656.7323399999999</v>
      </c>
      <c r="BA68" s="10">
        <f t="shared" si="29"/>
        <v>0.47652</v>
      </c>
      <c r="BB68" s="10">
        <f t="shared" si="38"/>
        <v>0.4332</v>
      </c>
      <c r="BC68" s="10">
        <v>0.38</v>
      </c>
      <c r="BD68" s="10"/>
      <c r="BE68" s="10">
        <f t="shared" si="30"/>
        <v>0</v>
      </c>
      <c r="BF68" s="10"/>
      <c r="BG68" s="10">
        <v>1</v>
      </c>
      <c r="BH68" s="10">
        <f t="shared" si="33"/>
        <v>0</v>
      </c>
      <c r="BI68" s="10">
        <v>4.5</v>
      </c>
      <c r="BJ68" s="9">
        <v>0.03</v>
      </c>
      <c r="BK68" s="8">
        <f>BL68*1.14</f>
        <v>0.0798</v>
      </c>
      <c r="BL68" s="9">
        <v>0.07</v>
      </c>
      <c r="BM68" s="9">
        <f t="shared" si="43"/>
        <v>0.0798</v>
      </c>
      <c r="BN68" s="2"/>
      <c r="BO68" s="2"/>
      <c r="BP68" s="2"/>
      <c r="BQ68" s="2"/>
      <c r="BR68" s="2"/>
      <c r="BS68" s="2"/>
      <c r="BT68" s="2"/>
      <c r="BU68" s="2"/>
      <c r="BV68" s="3"/>
      <c r="BW68" s="3"/>
      <c r="BX68" s="3"/>
      <c r="BY68" s="3"/>
    </row>
    <row r="69" spans="1:77" ht="12.75">
      <c r="A69" s="52"/>
      <c r="B69" s="53"/>
      <c r="C69" s="31">
        <f t="shared" si="0"/>
        <v>0.275</v>
      </c>
      <c r="D69" s="10">
        <v>0.25</v>
      </c>
      <c r="E69" s="10">
        <f t="shared" si="1"/>
        <v>0.31625</v>
      </c>
      <c r="F69" s="10">
        <f t="shared" si="2"/>
        <v>0.6050000000000001</v>
      </c>
      <c r="G69" s="10">
        <v>0.55</v>
      </c>
      <c r="H69" s="10">
        <f t="shared" si="3"/>
        <v>0.6957500000000001</v>
      </c>
      <c r="I69" s="10">
        <f t="shared" si="4"/>
        <v>287.5</v>
      </c>
      <c r="J69" s="10">
        <f t="shared" si="5"/>
        <v>1.518</v>
      </c>
      <c r="K69" s="10">
        <v>1.38</v>
      </c>
      <c r="L69" s="10">
        <f t="shared" si="6"/>
        <v>1.7456999999999998</v>
      </c>
      <c r="M69" s="10">
        <f t="shared" si="7"/>
        <v>0.44000000000000006</v>
      </c>
      <c r="N69" s="10">
        <v>0.4</v>
      </c>
      <c r="O69" s="7">
        <f t="shared" si="8"/>
        <v>0.506</v>
      </c>
      <c r="P69" s="7">
        <f t="shared" si="9"/>
        <v>1.3794000000000002</v>
      </c>
      <c r="Q69" s="10">
        <f t="shared" si="41"/>
        <v>1.254</v>
      </c>
      <c r="R69" s="10">
        <f>R68*1.1</f>
        <v>1.1</v>
      </c>
      <c r="S69" s="10">
        <v>1.59</v>
      </c>
      <c r="T69" s="10">
        <v>250</v>
      </c>
      <c r="U69" s="10">
        <f t="shared" si="11"/>
        <v>287.5</v>
      </c>
      <c r="V69" s="10">
        <f t="shared" si="12"/>
        <v>1.3794000000000002</v>
      </c>
      <c r="W69" s="10">
        <f t="shared" si="13"/>
        <v>1.58631</v>
      </c>
      <c r="X69" s="10">
        <f t="shared" si="14"/>
        <v>0.41382</v>
      </c>
      <c r="Y69" s="10">
        <f t="shared" si="42"/>
        <v>0.3762</v>
      </c>
      <c r="Z69" s="10">
        <f>Z68*1.1</f>
        <v>0.33</v>
      </c>
      <c r="AA69" s="10">
        <f t="shared" si="15"/>
        <v>0.475893</v>
      </c>
      <c r="AB69" s="10">
        <f t="shared" si="16"/>
        <v>2.4829200000000005</v>
      </c>
      <c r="AC69" s="10">
        <f aca="true" t="shared" si="44" ref="AC69:AC110">AD69*1.14</f>
        <v>2.2572</v>
      </c>
      <c r="AD69" s="10">
        <f>AD68*1.1</f>
        <v>1.9800000000000002</v>
      </c>
      <c r="AE69" s="10">
        <f t="shared" si="17"/>
        <v>2.8553580000000003</v>
      </c>
      <c r="AF69" s="10">
        <f t="shared" si="18"/>
        <v>245.80908</v>
      </c>
      <c r="AG69" s="10">
        <f t="shared" si="34"/>
        <v>223.4628</v>
      </c>
      <c r="AH69" s="10">
        <f>AH68*1.1</f>
        <v>196.02</v>
      </c>
      <c r="AI69" s="10">
        <f t="shared" si="19"/>
        <v>282.68044199999997</v>
      </c>
      <c r="AJ69" s="10">
        <f t="shared" si="20"/>
        <v>113.80050000000003</v>
      </c>
      <c r="AK69" s="10">
        <f t="shared" si="35"/>
        <v>103.45500000000001</v>
      </c>
      <c r="AL69" s="10">
        <f>AL68*1.1</f>
        <v>90.75000000000001</v>
      </c>
      <c r="AM69" s="10">
        <f t="shared" si="21"/>
        <v>130.87057500000003</v>
      </c>
      <c r="AN69" s="10">
        <f t="shared" si="22"/>
        <v>26.208600000000004</v>
      </c>
      <c r="AO69" s="10">
        <f t="shared" si="36"/>
        <v>23.826</v>
      </c>
      <c r="AP69" s="10">
        <f>AP68*1.1</f>
        <v>20.900000000000002</v>
      </c>
      <c r="AQ69" s="10">
        <f t="shared" si="23"/>
        <v>30.13989</v>
      </c>
      <c r="AR69" s="10">
        <f t="shared" si="24"/>
        <v>2.574</v>
      </c>
      <c r="AS69" s="7">
        <v>2.34</v>
      </c>
      <c r="AT69" s="10">
        <f t="shared" si="25"/>
        <v>2.9600999999999997</v>
      </c>
      <c r="AU69" s="10">
        <f t="shared" si="26"/>
        <v>546.2424000000001</v>
      </c>
      <c r="AV69" s="7">
        <f t="shared" si="37"/>
        <v>496.584</v>
      </c>
      <c r="AW69" s="10">
        <f>AW68*1.1</f>
        <v>435.6</v>
      </c>
      <c r="AX69" s="10"/>
      <c r="AY69" s="10">
        <f t="shared" si="27"/>
        <v>628.17876</v>
      </c>
      <c r="AZ69" s="10">
        <f t="shared" si="28"/>
        <v>722.405574</v>
      </c>
      <c r="BA69" s="10">
        <f t="shared" si="29"/>
        <v>1.3794000000000002</v>
      </c>
      <c r="BB69" s="10">
        <f t="shared" si="38"/>
        <v>1.254</v>
      </c>
      <c r="BC69" s="10">
        <v>1.1</v>
      </c>
      <c r="BD69" s="10"/>
      <c r="BE69" s="10">
        <f t="shared" si="30"/>
        <v>1.572516</v>
      </c>
      <c r="BF69" s="10">
        <f aca="true" t="shared" si="45" ref="BF69:BF110">BB69*1.14</f>
        <v>1.42956</v>
      </c>
      <c r="BG69" s="10">
        <f>BG68*1.1</f>
        <v>1.1</v>
      </c>
      <c r="BH69" s="10">
        <f t="shared" si="33"/>
        <v>1.8083934</v>
      </c>
      <c r="BI69" s="10">
        <v>4.5</v>
      </c>
      <c r="BJ69" s="9">
        <v>0.07</v>
      </c>
      <c r="BK69" s="8">
        <v>0.08</v>
      </c>
      <c r="BL69" s="10">
        <v>0.7</v>
      </c>
      <c r="BM69" s="9">
        <f t="shared" si="43"/>
        <v>0.08</v>
      </c>
      <c r="BN69" s="2"/>
      <c r="BO69" s="2"/>
      <c r="BP69" s="2"/>
      <c r="BQ69" s="2"/>
      <c r="BR69" s="2"/>
      <c r="BS69" s="2"/>
      <c r="BT69" s="2"/>
      <c r="BU69" s="2"/>
      <c r="BV69" s="3"/>
      <c r="BW69" s="3"/>
      <c r="BX69" s="3"/>
      <c r="BY69" s="3"/>
    </row>
    <row r="70" spans="1:77" ht="12.75" hidden="1">
      <c r="A70" s="50" t="s">
        <v>61</v>
      </c>
      <c r="B70" s="51"/>
      <c r="C70" s="31">
        <f t="shared" si="0"/>
        <v>0.11000000000000001</v>
      </c>
      <c r="D70" s="10">
        <v>0.1</v>
      </c>
      <c r="E70" s="10">
        <f t="shared" si="1"/>
        <v>0.1265</v>
      </c>
      <c r="F70" s="10">
        <f t="shared" si="2"/>
        <v>0.22000000000000003</v>
      </c>
      <c r="G70" s="10">
        <v>0.2</v>
      </c>
      <c r="H70" s="10">
        <f t="shared" si="3"/>
        <v>0.253</v>
      </c>
      <c r="I70" s="10">
        <f t="shared" si="4"/>
        <v>287.5</v>
      </c>
      <c r="J70" s="10">
        <f t="shared" si="5"/>
        <v>0.6050000000000001</v>
      </c>
      <c r="K70" s="10">
        <v>0.55</v>
      </c>
      <c r="L70" s="10">
        <f t="shared" si="6"/>
        <v>0.6957500000000001</v>
      </c>
      <c r="M70" s="10">
        <f t="shared" si="7"/>
        <v>0.44000000000000006</v>
      </c>
      <c r="N70" s="10">
        <v>0.4</v>
      </c>
      <c r="O70" s="7">
        <f t="shared" si="8"/>
        <v>0.506</v>
      </c>
      <c r="P70" s="7">
        <f t="shared" si="9"/>
        <v>0.41382</v>
      </c>
      <c r="Q70" s="10">
        <f t="shared" si="41"/>
        <v>0.3762</v>
      </c>
      <c r="R70" s="10">
        <f>0.33*R68</f>
        <v>0.33</v>
      </c>
      <c r="S70" s="10">
        <f>P70*1.15</f>
        <v>0.475893</v>
      </c>
      <c r="T70" s="10">
        <v>250</v>
      </c>
      <c r="U70" s="10">
        <f t="shared" si="11"/>
        <v>287.5</v>
      </c>
      <c r="V70" s="10">
        <f t="shared" si="12"/>
        <v>0.41382</v>
      </c>
      <c r="W70" s="10">
        <f t="shared" si="13"/>
        <v>0.475893</v>
      </c>
      <c r="X70" s="10">
        <f t="shared" si="14"/>
        <v>0.124146</v>
      </c>
      <c r="Y70" s="10">
        <f t="shared" si="42"/>
        <v>0.11286</v>
      </c>
      <c r="Z70" s="10">
        <f>0.33*Z68</f>
        <v>0.099</v>
      </c>
      <c r="AA70" s="10">
        <f t="shared" si="15"/>
        <v>0.1427679</v>
      </c>
      <c r="AB70" s="10">
        <f t="shared" si="16"/>
        <v>0.7448760000000001</v>
      </c>
      <c r="AC70" s="10">
        <f t="shared" si="44"/>
        <v>0.67716</v>
      </c>
      <c r="AD70" s="10">
        <f>0.33*AD68</f>
        <v>0.5940000000000001</v>
      </c>
      <c r="AE70" s="10">
        <f t="shared" si="17"/>
        <v>0.8566074</v>
      </c>
      <c r="AF70" s="10">
        <f t="shared" si="18"/>
        <v>73.742724</v>
      </c>
      <c r="AG70" s="10">
        <f t="shared" si="34"/>
        <v>67.03884</v>
      </c>
      <c r="AH70" s="10">
        <f>0.33*AH68</f>
        <v>58.806</v>
      </c>
      <c r="AI70" s="10">
        <f t="shared" si="19"/>
        <v>84.80413259999999</v>
      </c>
      <c r="AJ70" s="10">
        <f t="shared" si="20"/>
        <v>34.140150000000006</v>
      </c>
      <c r="AK70" s="10">
        <f t="shared" si="35"/>
        <v>31.0365</v>
      </c>
      <c r="AL70" s="10">
        <f>0.33*AL68</f>
        <v>27.225</v>
      </c>
      <c r="AM70" s="10">
        <f t="shared" si="21"/>
        <v>39.2611725</v>
      </c>
      <c r="AN70" s="10">
        <f t="shared" si="22"/>
        <v>7.862580000000001</v>
      </c>
      <c r="AO70" s="10">
        <f t="shared" si="36"/>
        <v>7.1478</v>
      </c>
      <c r="AP70" s="10">
        <f>0.33*AP68</f>
        <v>6.2700000000000005</v>
      </c>
      <c r="AQ70" s="10">
        <f t="shared" si="23"/>
        <v>9.041967000000001</v>
      </c>
      <c r="AR70" s="10">
        <f t="shared" si="24"/>
        <v>2.574</v>
      </c>
      <c r="AS70" s="7">
        <v>2.34</v>
      </c>
      <c r="AT70" s="10">
        <f t="shared" si="25"/>
        <v>2.9600999999999997</v>
      </c>
      <c r="AU70" s="10">
        <f t="shared" si="26"/>
        <v>163.87272000000002</v>
      </c>
      <c r="AV70" s="7">
        <f t="shared" si="37"/>
        <v>148.9752</v>
      </c>
      <c r="AW70" s="10">
        <f>0.33*AW68</f>
        <v>130.68</v>
      </c>
      <c r="AX70" s="10"/>
      <c r="AY70" s="10">
        <f t="shared" si="27"/>
        <v>188.453628</v>
      </c>
      <c r="AZ70" s="10">
        <f t="shared" si="28"/>
        <v>216.7216722</v>
      </c>
      <c r="BA70" s="10">
        <f t="shared" si="29"/>
        <v>0.5016</v>
      </c>
      <c r="BB70" s="10">
        <f t="shared" si="38"/>
        <v>0.45599999999999996</v>
      </c>
      <c r="BC70" s="10">
        <v>0.4</v>
      </c>
      <c r="BD70" s="10"/>
      <c r="BE70" s="10">
        <f t="shared" si="30"/>
        <v>0.5718239999999999</v>
      </c>
      <c r="BF70" s="10">
        <f t="shared" si="45"/>
        <v>0.5198399999999999</v>
      </c>
      <c r="BG70" s="10">
        <f>0.33*BG68</f>
        <v>0.33</v>
      </c>
      <c r="BH70" s="10">
        <f t="shared" si="33"/>
        <v>0.6575975999999998</v>
      </c>
      <c r="BI70" s="10">
        <v>4.5</v>
      </c>
      <c r="BJ70" s="9">
        <f>0.33*BJ68</f>
        <v>0.0099</v>
      </c>
      <c r="BK70" s="8">
        <f>BL70*1.14</f>
        <v>0.026334</v>
      </c>
      <c r="BL70" s="9">
        <f>0.33*BL68</f>
        <v>0.023100000000000002</v>
      </c>
      <c r="BM70" s="9">
        <f t="shared" si="43"/>
        <v>0.026334</v>
      </c>
      <c r="BN70" s="2"/>
      <c r="BO70" s="2"/>
      <c r="BP70" s="2"/>
      <c r="BQ70" s="2"/>
      <c r="BR70" s="2"/>
      <c r="BS70" s="2"/>
      <c r="BT70" s="2"/>
      <c r="BU70" s="2"/>
      <c r="BV70" s="3"/>
      <c r="BW70" s="3"/>
      <c r="BX70" s="3"/>
      <c r="BY70" s="3"/>
    </row>
    <row r="71" spans="1:77" ht="12.75" hidden="1">
      <c r="A71" s="60"/>
      <c r="B71" s="61"/>
      <c r="C71" s="31">
        <f t="shared" si="0"/>
        <v>2.2</v>
      </c>
      <c r="D71" s="11">
        <v>2</v>
      </c>
      <c r="E71" s="10">
        <f t="shared" si="1"/>
        <v>2.53</v>
      </c>
      <c r="F71" s="10">
        <f t="shared" si="2"/>
        <v>3.3000000000000003</v>
      </c>
      <c r="G71" s="11">
        <v>3</v>
      </c>
      <c r="H71" s="10">
        <f t="shared" si="3"/>
        <v>3.795</v>
      </c>
      <c r="I71" s="10">
        <f t="shared" si="4"/>
        <v>287.5</v>
      </c>
      <c r="J71" s="10">
        <f t="shared" si="5"/>
        <v>4.4</v>
      </c>
      <c r="K71" s="11">
        <v>4</v>
      </c>
      <c r="L71" s="10">
        <f t="shared" si="6"/>
        <v>5.06</v>
      </c>
      <c r="M71" s="10">
        <f t="shared" si="7"/>
        <v>0.44000000000000006</v>
      </c>
      <c r="N71" s="10">
        <v>0.4</v>
      </c>
      <c r="O71" s="7">
        <f t="shared" si="8"/>
        <v>0.506</v>
      </c>
      <c r="P71" s="7">
        <f t="shared" si="9"/>
        <v>7.524</v>
      </c>
      <c r="Q71" s="10">
        <f t="shared" si="41"/>
        <v>6.84</v>
      </c>
      <c r="R71" s="11">
        <v>6</v>
      </c>
      <c r="S71" s="10">
        <f>P71*1.15</f>
        <v>8.6526</v>
      </c>
      <c r="T71" s="10">
        <v>250</v>
      </c>
      <c r="U71" s="10">
        <f t="shared" si="11"/>
        <v>287.5</v>
      </c>
      <c r="V71" s="10">
        <f t="shared" si="12"/>
        <v>7.524</v>
      </c>
      <c r="W71" s="10">
        <f t="shared" si="13"/>
        <v>8.6526</v>
      </c>
      <c r="X71" s="10">
        <f t="shared" si="14"/>
        <v>8.778</v>
      </c>
      <c r="Y71" s="10">
        <f t="shared" si="42"/>
        <v>7.9799999999999995</v>
      </c>
      <c r="Z71" s="11">
        <v>7</v>
      </c>
      <c r="AA71" s="10">
        <f t="shared" si="15"/>
        <v>10.0947</v>
      </c>
      <c r="AB71" s="10">
        <f t="shared" si="16"/>
        <v>10.032</v>
      </c>
      <c r="AC71" s="10">
        <f t="shared" si="44"/>
        <v>9.12</v>
      </c>
      <c r="AD71" s="11">
        <v>8</v>
      </c>
      <c r="AE71" s="10">
        <f t="shared" si="17"/>
        <v>11.5368</v>
      </c>
      <c r="AF71" s="10">
        <f t="shared" si="18"/>
        <v>11.286000000000001</v>
      </c>
      <c r="AG71" s="10">
        <f t="shared" si="34"/>
        <v>10.26</v>
      </c>
      <c r="AH71" s="11">
        <v>9</v>
      </c>
      <c r="AI71" s="10">
        <f t="shared" si="19"/>
        <v>12.978900000000001</v>
      </c>
      <c r="AJ71" s="10">
        <f t="shared" si="20"/>
        <v>12.54</v>
      </c>
      <c r="AK71" s="10">
        <f t="shared" si="35"/>
        <v>11.399999999999999</v>
      </c>
      <c r="AL71" s="11">
        <v>10</v>
      </c>
      <c r="AM71" s="10">
        <f t="shared" si="21"/>
        <v>14.420999999999998</v>
      </c>
      <c r="AN71" s="10">
        <f t="shared" si="22"/>
        <v>13.794</v>
      </c>
      <c r="AO71" s="10">
        <f t="shared" si="36"/>
        <v>12.54</v>
      </c>
      <c r="AP71" s="11">
        <v>11</v>
      </c>
      <c r="AQ71" s="10">
        <f t="shared" si="23"/>
        <v>15.8631</v>
      </c>
      <c r="AR71" s="10">
        <f t="shared" si="24"/>
        <v>2.574</v>
      </c>
      <c r="AS71" s="7">
        <v>2.34</v>
      </c>
      <c r="AT71" s="10">
        <f t="shared" si="25"/>
        <v>2.9600999999999997</v>
      </c>
      <c r="AU71" s="10">
        <f t="shared" si="26"/>
        <v>18.81</v>
      </c>
      <c r="AV71" s="7">
        <f t="shared" si="37"/>
        <v>17.099999999999998</v>
      </c>
      <c r="AW71" s="11">
        <v>15</v>
      </c>
      <c r="AX71" s="11"/>
      <c r="AY71" s="10">
        <f t="shared" si="27"/>
        <v>21.631499999999996</v>
      </c>
      <c r="AZ71" s="10">
        <f t="shared" si="28"/>
        <v>24.876224999999994</v>
      </c>
      <c r="BA71" s="10">
        <f t="shared" si="29"/>
        <v>1.3794000000000002</v>
      </c>
      <c r="BB71" s="10">
        <f t="shared" si="38"/>
        <v>1.254</v>
      </c>
      <c r="BC71" s="10">
        <v>1.1</v>
      </c>
      <c r="BD71" s="10"/>
      <c r="BE71" s="10">
        <f t="shared" si="30"/>
        <v>1.572516</v>
      </c>
      <c r="BF71" s="10">
        <f t="shared" si="45"/>
        <v>1.42956</v>
      </c>
      <c r="BG71" s="11">
        <v>16</v>
      </c>
      <c r="BH71" s="10">
        <f t="shared" si="33"/>
        <v>1.8083934</v>
      </c>
      <c r="BI71" s="10">
        <v>4.5</v>
      </c>
      <c r="BJ71" s="9">
        <v>17</v>
      </c>
      <c r="BK71" s="8">
        <f>BL71*1.14</f>
        <v>20.52</v>
      </c>
      <c r="BL71" s="11">
        <v>18</v>
      </c>
      <c r="BM71" s="9">
        <f t="shared" si="43"/>
        <v>20.52</v>
      </c>
      <c r="BN71" s="2"/>
      <c r="BO71" s="2"/>
      <c r="BP71" s="2"/>
      <c r="BQ71" s="2"/>
      <c r="BR71" s="2"/>
      <c r="BS71" s="2"/>
      <c r="BT71" s="2"/>
      <c r="BU71" s="2"/>
      <c r="BV71" s="3"/>
      <c r="BW71" s="3"/>
      <c r="BX71" s="3"/>
      <c r="BY71" s="3"/>
    </row>
    <row r="72" spans="1:77" ht="12.75">
      <c r="A72" s="52"/>
      <c r="B72" s="53"/>
      <c r="C72" s="31">
        <f t="shared" si="0"/>
        <v>0.14300000000000002</v>
      </c>
      <c r="D72" s="10">
        <v>0.13</v>
      </c>
      <c r="E72" s="10">
        <f t="shared" si="1"/>
        <v>0.16445</v>
      </c>
      <c r="F72" s="10">
        <f t="shared" si="2"/>
        <v>0.275</v>
      </c>
      <c r="G72" s="10">
        <v>0.25</v>
      </c>
      <c r="H72" s="10">
        <f t="shared" si="3"/>
        <v>0.31625</v>
      </c>
      <c r="I72" s="10">
        <f t="shared" si="4"/>
        <v>287.5</v>
      </c>
      <c r="J72" s="10">
        <f t="shared" si="5"/>
        <v>0.77</v>
      </c>
      <c r="K72" s="10">
        <v>0.7</v>
      </c>
      <c r="L72" s="10">
        <f t="shared" si="6"/>
        <v>0.8855</v>
      </c>
      <c r="M72" s="10">
        <f t="shared" si="7"/>
        <v>0.44000000000000006</v>
      </c>
      <c r="N72" s="10">
        <v>0.4</v>
      </c>
      <c r="O72" s="7">
        <f t="shared" si="8"/>
        <v>0.506</v>
      </c>
      <c r="P72" s="7">
        <f t="shared" si="9"/>
        <v>0.45520200000000005</v>
      </c>
      <c r="Q72" s="10">
        <f t="shared" si="41"/>
        <v>0.41382</v>
      </c>
      <c r="R72" s="10">
        <f>R70*1.1</f>
        <v>0.36300000000000004</v>
      </c>
      <c r="S72" s="10">
        <v>0.52</v>
      </c>
      <c r="T72" s="10">
        <v>250</v>
      </c>
      <c r="U72" s="10">
        <f t="shared" si="11"/>
        <v>287.5</v>
      </c>
      <c r="V72" s="10">
        <f t="shared" si="12"/>
        <v>0.45520200000000005</v>
      </c>
      <c r="W72" s="10">
        <f t="shared" si="13"/>
        <v>0.5234823000000001</v>
      </c>
      <c r="X72" s="10">
        <f t="shared" si="14"/>
        <v>0.1365606</v>
      </c>
      <c r="Y72" s="10">
        <f t="shared" si="42"/>
        <v>0.124146</v>
      </c>
      <c r="Z72" s="10">
        <f>Z70*1.1</f>
        <v>0.10890000000000001</v>
      </c>
      <c r="AA72" s="10">
        <f t="shared" si="15"/>
        <v>0.15704469</v>
      </c>
      <c r="AB72" s="10">
        <f t="shared" si="16"/>
        <v>0.8193636000000002</v>
      </c>
      <c r="AC72" s="10">
        <f t="shared" si="44"/>
        <v>0.7448760000000001</v>
      </c>
      <c r="AD72" s="10">
        <f>AD70*1.1</f>
        <v>0.6534000000000001</v>
      </c>
      <c r="AE72" s="10">
        <f t="shared" si="17"/>
        <v>0.9422681400000001</v>
      </c>
      <c r="AF72" s="10">
        <f t="shared" si="18"/>
        <v>81.1169964</v>
      </c>
      <c r="AG72" s="10">
        <f t="shared" si="34"/>
        <v>73.742724</v>
      </c>
      <c r="AH72" s="10">
        <f>AH70*1.1</f>
        <v>64.6866</v>
      </c>
      <c r="AI72" s="10">
        <f t="shared" si="19"/>
        <v>93.28454586</v>
      </c>
      <c r="AJ72" s="10">
        <f t="shared" si="20"/>
        <v>37.55416500000001</v>
      </c>
      <c r="AK72" s="10">
        <f t="shared" si="35"/>
        <v>34.140150000000006</v>
      </c>
      <c r="AL72" s="10">
        <f>AL70*1.1</f>
        <v>29.947500000000005</v>
      </c>
      <c r="AM72" s="10">
        <f t="shared" si="21"/>
        <v>43.18728975000001</v>
      </c>
      <c r="AN72" s="10">
        <f t="shared" si="22"/>
        <v>8.648838000000001</v>
      </c>
      <c r="AO72" s="10">
        <f t="shared" si="36"/>
        <v>7.86258</v>
      </c>
      <c r="AP72" s="10">
        <f>AP70*1.1</f>
        <v>6.897000000000001</v>
      </c>
      <c r="AQ72" s="10">
        <f t="shared" si="23"/>
        <v>9.946163700000001</v>
      </c>
      <c r="AR72" s="10">
        <f t="shared" si="24"/>
        <v>2.574</v>
      </c>
      <c r="AS72" s="7">
        <v>2.34</v>
      </c>
      <c r="AT72" s="10">
        <f t="shared" si="25"/>
        <v>2.9600999999999997</v>
      </c>
      <c r="AU72" s="10">
        <f t="shared" si="26"/>
        <v>180.25999200000004</v>
      </c>
      <c r="AV72" s="7">
        <f t="shared" si="37"/>
        <v>163.87272000000002</v>
      </c>
      <c r="AW72" s="10">
        <f>AW70*1.1</f>
        <v>143.74800000000002</v>
      </c>
      <c r="AX72" s="10"/>
      <c r="AY72" s="10">
        <f t="shared" si="27"/>
        <v>207.29899080000004</v>
      </c>
      <c r="AZ72" s="10">
        <f t="shared" si="28"/>
        <v>238.39383942000003</v>
      </c>
      <c r="BA72" s="10">
        <f t="shared" si="29"/>
        <v>0.45143999999999995</v>
      </c>
      <c r="BB72" s="10">
        <f t="shared" si="38"/>
        <v>0.41039999999999993</v>
      </c>
      <c r="BC72" s="10">
        <v>0.36</v>
      </c>
      <c r="BD72" s="10"/>
      <c r="BE72" s="10">
        <f t="shared" si="30"/>
        <v>0.5146415999999999</v>
      </c>
      <c r="BF72" s="10">
        <f t="shared" si="45"/>
        <v>0.4678559999999999</v>
      </c>
      <c r="BG72" s="10">
        <f>BG70*1.1</f>
        <v>0.36300000000000004</v>
      </c>
      <c r="BH72" s="10">
        <f t="shared" si="33"/>
        <v>0.5918378399999998</v>
      </c>
      <c r="BI72" s="10">
        <v>4.5</v>
      </c>
      <c r="BJ72" s="9">
        <v>0.03</v>
      </c>
      <c r="BK72" s="8">
        <v>0.034</v>
      </c>
      <c r="BL72" s="10">
        <v>0.3</v>
      </c>
      <c r="BM72" s="9">
        <f t="shared" si="43"/>
        <v>0.034</v>
      </c>
      <c r="BN72" s="2"/>
      <c r="BO72" s="2"/>
      <c r="BP72" s="2"/>
      <c r="BQ72" s="2"/>
      <c r="BR72" s="2"/>
      <c r="BS72" s="2"/>
      <c r="BT72" s="2"/>
      <c r="BU72" s="2"/>
      <c r="BV72" s="3"/>
      <c r="BW72" s="3"/>
      <c r="BX72" s="3"/>
      <c r="BY72" s="3"/>
    </row>
    <row r="73" spans="1:77" ht="0.75" customHeight="1">
      <c r="A73" s="50" t="s">
        <v>62</v>
      </c>
      <c r="B73" s="51"/>
      <c r="C73" s="31">
        <f t="shared" si="0"/>
        <v>0.14300000000000002</v>
      </c>
      <c r="D73" s="10">
        <v>0.13</v>
      </c>
      <c r="E73" s="10">
        <f t="shared" si="1"/>
        <v>0.16445</v>
      </c>
      <c r="F73" s="10">
        <f t="shared" si="2"/>
        <v>0.275</v>
      </c>
      <c r="G73" s="10">
        <v>0.25</v>
      </c>
      <c r="H73" s="10">
        <f t="shared" si="3"/>
        <v>0.31625</v>
      </c>
      <c r="I73" s="10">
        <f t="shared" si="4"/>
        <v>287.5</v>
      </c>
      <c r="J73" s="10">
        <f t="shared" si="5"/>
        <v>0.77</v>
      </c>
      <c r="K73" s="10">
        <v>0.7</v>
      </c>
      <c r="L73" s="10">
        <f t="shared" si="6"/>
        <v>0.8855</v>
      </c>
      <c r="M73" s="10">
        <f t="shared" si="7"/>
        <v>0.44000000000000006</v>
      </c>
      <c r="N73" s="10">
        <v>0.4</v>
      </c>
      <c r="O73" s="7">
        <f t="shared" si="8"/>
        <v>0.506</v>
      </c>
      <c r="P73" s="7">
        <f t="shared" si="9"/>
        <v>0.45143999999999995</v>
      </c>
      <c r="Q73" s="10">
        <f t="shared" si="41"/>
        <v>0.41039999999999993</v>
      </c>
      <c r="R73" s="10">
        <f>0.36*R68</f>
        <v>0.36</v>
      </c>
      <c r="S73" s="10">
        <f>P73*1.15</f>
        <v>0.519156</v>
      </c>
      <c r="T73" s="10">
        <v>250</v>
      </c>
      <c r="U73" s="10">
        <f t="shared" si="11"/>
        <v>287.5</v>
      </c>
      <c r="V73" s="10">
        <f t="shared" si="12"/>
        <v>0.45143999999999995</v>
      </c>
      <c r="W73" s="10">
        <f t="shared" si="13"/>
        <v>0.519156</v>
      </c>
      <c r="X73" s="10">
        <f t="shared" si="14"/>
        <v>0.135432</v>
      </c>
      <c r="Y73" s="10">
        <f t="shared" si="42"/>
        <v>0.12312</v>
      </c>
      <c r="Z73" s="10">
        <f>0.36*Z68</f>
        <v>0.108</v>
      </c>
      <c r="AA73" s="10">
        <f t="shared" si="15"/>
        <v>0.1557468</v>
      </c>
      <c r="AB73" s="10">
        <f t="shared" si="16"/>
        <v>0.812592</v>
      </c>
      <c r="AC73" s="10">
        <f t="shared" si="44"/>
        <v>0.7387199999999999</v>
      </c>
      <c r="AD73" s="10">
        <f>0.36*AD68</f>
        <v>0.648</v>
      </c>
      <c r="AE73" s="10">
        <f t="shared" si="17"/>
        <v>0.9344807999999999</v>
      </c>
      <c r="AF73" s="10">
        <f t="shared" si="18"/>
        <v>80.44660799999998</v>
      </c>
      <c r="AG73" s="10">
        <f t="shared" si="34"/>
        <v>73.13327999999998</v>
      </c>
      <c r="AH73" s="10">
        <f>0.36*AH68</f>
        <v>64.15199999999999</v>
      </c>
      <c r="AI73" s="10">
        <f t="shared" si="19"/>
        <v>92.51359919999997</v>
      </c>
      <c r="AJ73" s="10">
        <f t="shared" si="20"/>
        <v>37.2438</v>
      </c>
      <c r="AK73" s="10">
        <f t="shared" si="35"/>
        <v>33.858</v>
      </c>
      <c r="AL73" s="10">
        <f>0.36*AL68</f>
        <v>29.7</v>
      </c>
      <c r="AM73" s="10">
        <f t="shared" si="21"/>
        <v>42.830369999999995</v>
      </c>
      <c r="AN73" s="10">
        <f t="shared" si="22"/>
        <v>8.57736</v>
      </c>
      <c r="AO73" s="10">
        <f t="shared" si="36"/>
        <v>7.797599999999999</v>
      </c>
      <c r="AP73" s="10">
        <f>0.36*AP68</f>
        <v>6.84</v>
      </c>
      <c r="AQ73" s="10">
        <f t="shared" si="23"/>
        <v>9.863964</v>
      </c>
      <c r="AR73" s="10">
        <f t="shared" si="24"/>
        <v>2.574</v>
      </c>
      <c r="AS73" s="7">
        <v>2.34</v>
      </c>
      <c r="AT73" s="10">
        <f t="shared" si="25"/>
        <v>2.9600999999999997</v>
      </c>
      <c r="AU73" s="10">
        <f t="shared" si="26"/>
        <v>178.77024</v>
      </c>
      <c r="AV73" s="7">
        <f t="shared" si="37"/>
        <v>162.51839999999999</v>
      </c>
      <c r="AW73" s="10">
        <f>0.36*AW68</f>
        <v>142.56</v>
      </c>
      <c r="AX73" s="10"/>
      <c r="AY73" s="10">
        <f t="shared" si="27"/>
        <v>205.58577599999998</v>
      </c>
      <c r="AZ73" s="10">
        <f t="shared" si="28"/>
        <v>236.42364239999995</v>
      </c>
      <c r="BA73" s="10">
        <f t="shared" si="29"/>
        <v>0.52668</v>
      </c>
      <c r="BB73" s="10">
        <f t="shared" si="38"/>
        <v>0.47879999999999995</v>
      </c>
      <c r="BC73" s="10">
        <v>0.42</v>
      </c>
      <c r="BD73" s="10"/>
      <c r="BE73" s="10">
        <f t="shared" si="30"/>
        <v>0.6004151999999999</v>
      </c>
      <c r="BF73" s="10">
        <f t="shared" si="45"/>
        <v>0.5458319999999999</v>
      </c>
      <c r="BG73" s="10">
        <f>0.36*BG68</f>
        <v>0.36</v>
      </c>
      <c r="BH73" s="10">
        <f t="shared" si="33"/>
        <v>0.6904774799999999</v>
      </c>
      <c r="BI73" s="10">
        <v>4.5</v>
      </c>
      <c r="BJ73" s="9">
        <f>0.36*BJ68</f>
        <v>0.010799999999999999</v>
      </c>
      <c r="BK73" s="8">
        <f>BL73*1.14</f>
        <v>0.028727999999999997</v>
      </c>
      <c r="BL73" s="9">
        <f>0.36*BL68</f>
        <v>0.0252</v>
      </c>
      <c r="BM73" s="9">
        <f t="shared" si="43"/>
        <v>0.028727999999999997</v>
      </c>
      <c r="BN73" s="2"/>
      <c r="BO73" s="2"/>
      <c r="BP73" s="2"/>
      <c r="BQ73" s="2"/>
      <c r="BR73" s="2"/>
      <c r="BS73" s="2"/>
      <c r="BT73" s="2"/>
      <c r="BU73" s="2"/>
      <c r="BV73" s="3"/>
      <c r="BW73" s="3"/>
      <c r="BX73" s="3"/>
      <c r="BY73" s="3"/>
    </row>
    <row r="74" spans="1:77" ht="12" customHeight="1">
      <c r="A74" s="52"/>
      <c r="B74" s="53"/>
      <c r="C74" s="31">
        <v>0.55</v>
      </c>
      <c r="D74" s="10">
        <v>0.13</v>
      </c>
      <c r="E74" s="10">
        <f t="shared" si="1"/>
        <v>0.6325</v>
      </c>
      <c r="F74" s="10">
        <f t="shared" si="2"/>
        <v>0.275</v>
      </c>
      <c r="G74" s="10">
        <v>0.25</v>
      </c>
      <c r="H74" s="10">
        <f t="shared" si="3"/>
        <v>0.31625</v>
      </c>
      <c r="I74" s="10">
        <f t="shared" si="4"/>
        <v>287.5</v>
      </c>
      <c r="J74" s="10">
        <f t="shared" si="5"/>
        <v>0.77</v>
      </c>
      <c r="K74" s="10">
        <v>0.7</v>
      </c>
      <c r="L74" s="10">
        <f t="shared" si="6"/>
        <v>0.8855</v>
      </c>
      <c r="M74" s="10">
        <f t="shared" si="7"/>
        <v>0.44000000000000006</v>
      </c>
      <c r="N74" s="10">
        <v>0.4</v>
      </c>
      <c r="O74" s="7">
        <f t="shared" si="8"/>
        <v>0.506</v>
      </c>
      <c r="P74" s="7">
        <f t="shared" si="9"/>
        <v>0.496584</v>
      </c>
      <c r="Q74" s="10">
        <f t="shared" si="41"/>
        <v>0.45144</v>
      </c>
      <c r="R74" s="10">
        <f>R73*1.1</f>
        <v>0.396</v>
      </c>
      <c r="S74" s="10">
        <v>0.61</v>
      </c>
      <c r="T74" s="10">
        <v>250</v>
      </c>
      <c r="U74" s="10">
        <f t="shared" si="11"/>
        <v>287.5</v>
      </c>
      <c r="V74" s="10">
        <f t="shared" si="12"/>
        <v>0.496584</v>
      </c>
      <c r="W74" s="10">
        <f t="shared" si="13"/>
        <v>0.5710716</v>
      </c>
      <c r="X74" s="10">
        <f t="shared" si="14"/>
        <v>0.1489752</v>
      </c>
      <c r="Y74" s="10">
        <f t="shared" si="42"/>
        <v>0.135432</v>
      </c>
      <c r="Z74" s="10">
        <f>Z73*1.1</f>
        <v>0.1188</v>
      </c>
      <c r="AA74" s="10">
        <f t="shared" si="15"/>
        <v>0.17132148</v>
      </c>
      <c r="AB74" s="10">
        <f t="shared" si="16"/>
        <v>0.8938512000000002</v>
      </c>
      <c r="AC74" s="10">
        <f t="shared" si="44"/>
        <v>0.8125920000000001</v>
      </c>
      <c r="AD74" s="10">
        <f>AD73*1.1</f>
        <v>0.7128000000000001</v>
      </c>
      <c r="AE74" s="10">
        <f t="shared" si="17"/>
        <v>1.0279288800000002</v>
      </c>
      <c r="AF74" s="10">
        <f t="shared" si="18"/>
        <v>88.49126879999999</v>
      </c>
      <c r="AG74" s="10">
        <f t="shared" si="34"/>
        <v>80.44660799999998</v>
      </c>
      <c r="AH74" s="10">
        <f>AH73*1.1</f>
        <v>70.56719999999999</v>
      </c>
      <c r="AI74" s="10">
        <f t="shared" si="19"/>
        <v>101.76495911999997</v>
      </c>
      <c r="AJ74" s="10">
        <f t="shared" si="20"/>
        <v>40.968180000000004</v>
      </c>
      <c r="AK74" s="10">
        <f t="shared" si="35"/>
        <v>37.2438</v>
      </c>
      <c r="AL74" s="10">
        <f>AL73*1.1</f>
        <v>32.67</v>
      </c>
      <c r="AM74" s="10">
        <f t="shared" si="21"/>
        <v>47.113407</v>
      </c>
      <c r="AN74" s="10">
        <f t="shared" si="22"/>
        <v>9.435096</v>
      </c>
      <c r="AO74" s="10">
        <f t="shared" si="36"/>
        <v>8.577359999999999</v>
      </c>
      <c r="AP74" s="10">
        <f>AP73*1.1</f>
        <v>7.524</v>
      </c>
      <c r="AQ74" s="10">
        <f t="shared" si="23"/>
        <v>10.8503604</v>
      </c>
      <c r="AR74" s="10">
        <f t="shared" si="24"/>
        <v>2.574</v>
      </c>
      <c r="AS74" s="7">
        <v>2.34</v>
      </c>
      <c r="AT74" s="10">
        <f t="shared" si="25"/>
        <v>2.9600999999999997</v>
      </c>
      <c r="AU74" s="10">
        <f t="shared" si="26"/>
        <v>196.647264</v>
      </c>
      <c r="AV74" s="7">
        <f t="shared" si="37"/>
        <v>178.77024</v>
      </c>
      <c r="AW74" s="10">
        <f>AW73*1.1</f>
        <v>156.816</v>
      </c>
      <c r="AX74" s="10"/>
      <c r="AY74" s="10">
        <f t="shared" si="27"/>
        <v>226.1443536</v>
      </c>
      <c r="AZ74" s="10">
        <f t="shared" si="28"/>
        <v>260.06600663999996</v>
      </c>
      <c r="BA74" s="10">
        <f t="shared" si="29"/>
        <v>0.52668</v>
      </c>
      <c r="BB74" s="10">
        <f t="shared" si="38"/>
        <v>0.47879999999999995</v>
      </c>
      <c r="BC74" s="10">
        <v>0.42</v>
      </c>
      <c r="BD74" s="10"/>
      <c r="BE74" s="10">
        <f t="shared" si="30"/>
        <v>0.6004151999999999</v>
      </c>
      <c r="BF74" s="10">
        <f t="shared" si="45"/>
        <v>0.5458319999999999</v>
      </c>
      <c r="BG74" s="10">
        <f>BG73*1.1</f>
        <v>0.396</v>
      </c>
      <c r="BH74" s="10">
        <f t="shared" si="33"/>
        <v>0.6904774799999999</v>
      </c>
      <c r="BI74" s="10">
        <v>4.5</v>
      </c>
      <c r="BJ74" s="9">
        <v>0.02</v>
      </c>
      <c r="BK74" s="8">
        <v>0.023</v>
      </c>
      <c r="BL74" s="10">
        <v>0.2</v>
      </c>
      <c r="BM74" s="9">
        <f t="shared" si="43"/>
        <v>0.023</v>
      </c>
      <c r="BN74" s="2"/>
      <c r="BO74" s="2"/>
      <c r="BP74" s="2"/>
      <c r="BQ74" s="2"/>
      <c r="BR74" s="2"/>
      <c r="BS74" s="2"/>
      <c r="BT74" s="2"/>
      <c r="BU74" s="2"/>
      <c r="BV74" s="3"/>
      <c r="BW74" s="3"/>
      <c r="BX74" s="3"/>
      <c r="BY74" s="3"/>
    </row>
    <row r="75" spans="1:77" ht="12.75" hidden="1">
      <c r="A75" s="50" t="s">
        <v>63</v>
      </c>
      <c r="B75" s="51"/>
      <c r="C75" s="31">
        <f t="shared" si="0"/>
        <v>0.14300000000000002</v>
      </c>
      <c r="D75" s="10">
        <v>0.13</v>
      </c>
      <c r="E75" s="10">
        <f t="shared" si="1"/>
        <v>0.16445</v>
      </c>
      <c r="F75" s="10">
        <f t="shared" si="2"/>
        <v>0.275</v>
      </c>
      <c r="G75" s="10">
        <v>0.25</v>
      </c>
      <c r="H75" s="10">
        <f t="shared" si="3"/>
        <v>0.31625</v>
      </c>
      <c r="I75" s="10">
        <f t="shared" si="4"/>
        <v>287.5</v>
      </c>
      <c r="J75" s="10">
        <f t="shared" si="5"/>
        <v>0.77</v>
      </c>
      <c r="K75" s="10">
        <v>0.7</v>
      </c>
      <c r="L75" s="10">
        <f t="shared" si="6"/>
        <v>0.8855</v>
      </c>
      <c r="M75" s="10">
        <f t="shared" si="7"/>
        <v>0.44000000000000006</v>
      </c>
      <c r="N75" s="10">
        <v>0.4</v>
      </c>
      <c r="O75" s="7">
        <f t="shared" si="8"/>
        <v>0.506</v>
      </c>
      <c r="P75" s="7">
        <f t="shared" si="9"/>
        <v>0.42636</v>
      </c>
      <c r="Q75" s="10">
        <f t="shared" si="41"/>
        <v>0.3876</v>
      </c>
      <c r="R75" s="13">
        <f>0.34*R68</f>
        <v>0.34</v>
      </c>
      <c r="S75" s="10" t="e">
        <f>#REF!</f>
        <v>#REF!</v>
      </c>
      <c r="T75" s="10">
        <v>250</v>
      </c>
      <c r="U75" s="10">
        <f t="shared" si="11"/>
        <v>287.5</v>
      </c>
      <c r="V75" s="10">
        <f t="shared" si="12"/>
        <v>0.42636</v>
      </c>
      <c r="W75" s="10">
        <f t="shared" si="13"/>
        <v>0.49031399999999997</v>
      </c>
      <c r="X75" s="10">
        <f t="shared" si="14"/>
        <v>0.127908</v>
      </c>
      <c r="Y75" s="10">
        <f t="shared" si="42"/>
        <v>0.11628</v>
      </c>
      <c r="Z75" s="10">
        <f>0.34*Z68</f>
        <v>0.10200000000000001</v>
      </c>
      <c r="AA75" s="10">
        <f t="shared" si="15"/>
        <v>0.14709419999999998</v>
      </c>
      <c r="AB75" s="10">
        <f t="shared" si="16"/>
        <v>0.7674480000000001</v>
      </c>
      <c r="AC75" s="10">
        <f t="shared" si="44"/>
        <v>0.6976800000000001</v>
      </c>
      <c r="AD75" s="10">
        <f>0.34*AD68</f>
        <v>0.6120000000000001</v>
      </c>
      <c r="AE75" s="10">
        <f t="shared" si="17"/>
        <v>0.8825652</v>
      </c>
      <c r="AF75" s="10">
        <f t="shared" si="18"/>
        <v>75.977352</v>
      </c>
      <c r="AG75" s="10">
        <f aca="true" t="shared" si="46" ref="AG75:AG106">AH75*1.14</f>
        <v>69.07032</v>
      </c>
      <c r="AH75" s="10">
        <f>0.34*AH68</f>
        <v>60.588</v>
      </c>
      <c r="AI75" s="10">
        <f t="shared" si="19"/>
        <v>87.37395479999999</v>
      </c>
      <c r="AJ75" s="10">
        <f t="shared" si="20"/>
        <v>35.1747</v>
      </c>
      <c r="AK75" s="10">
        <f aca="true" t="shared" si="47" ref="AK75:AK106">AL75*1.14</f>
        <v>31.976999999999997</v>
      </c>
      <c r="AL75" s="10">
        <f>0.34*AL68</f>
        <v>28.05</v>
      </c>
      <c r="AM75" s="10">
        <f t="shared" si="21"/>
        <v>40.450905</v>
      </c>
      <c r="AN75" s="10">
        <f t="shared" si="22"/>
        <v>8.100840000000002</v>
      </c>
      <c r="AO75" s="10">
        <f aca="true" t="shared" si="48" ref="AO75:AO106">AP75*1.14</f>
        <v>7.364400000000001</v>
      </c>
      <c r="AP75" s="10">
        <f>0.34*AP68</f>
        <v>6.460000000000001</v>
      </c>
      <c r="AQ75" s="10">
        <f t="shared" si="23"/>
        <v>9.315966000000001</v>
      </c>
      <c r="AR75" s="10">
        <f t="shared" si="24"/>
        <v>2.574</v>
      </c>
      <c r="AS75" s="7">
        <v>2.34</v>
      </c>
      <c r="AT75" s="10">
        <f t="shared" si="25"/>
        <v>2.9600999999999997</v>
      </c>
      <c r="AU75" s="10">
        <f t="shared" si="26"/>
        <v>168.83856</v>
      </c>
      <c r="AV75" s="7">
        <f aca="true" t="shared" si="49" ref="AV75:AV106">AW75*1.14</f>
        <v>153.4896</v>
      </c>
      <c r="AW75" s="10">
        <f>0.34*AW68</f>
        <v>134.64000000000001</v>
      </c>
      <c r="AX75" s="10"/>
      <c r="AY75" s="10">
        <f t="shared" si="27"/>
        <v>194.164344</v>
      </c>
      <c r="AZ75" s="10">
        <f t="shared" si="28"/>
        <v>223.2889956</v>
      </c>
      <c r="BA75" s="10">
        <f t="shared" si="29"/>
        <v>1.3794000000000002</v>
      </c>
      <c r="BB75" s="10">
        <f aca="true" t="shared" si="50" ref="BB75:BB106">BC75*1.14</f>
        <v>1.254</v>
      </c>
      <c r="BC75" s="10">
        <v>1.1</v>
      </c>
      <c r="BD75" s="10"/>
      <c r="BE75" s="10">
        <f t="shared" si="30"/>
        <v>1.572516</v>
      </c>
      <c r="BF75" s="10">
        <f t="shared" si="45"/>
        <v>1.42956</v>
      </c>
      <c r="BG75" s="10">
        <f>0.34*BG68</f>
        <v>0.34</v>
      </c>
      <c r="BH75" s="10">
        <f t="shared" si="33"/>
        <v>1.8083934</v>
      </c>
      <c r="BI75" s="10">
        <v>4.5</v>
      </c>
      <c r="BJ75" s="9">
        <f>0.34*BJ68</f>
        <v>0.0102</v>
      </c>
      <c r="BK75" s="8">
        <f>BL75*1.14</f>
        <v>0.027132000000000003</v>
      </c>
      <c r="BL75" s="9">
        <f>0.34*BL68</f>
        <v>0.023800000000000005</v>
      </c>
      <c r="BM75" s="9">
        <f t="shared" si="43"/>
        <v>0.027132000000000003</v>
      </c>
      <c r="BN75" s="2"/>
      <c r="BO75" s="2"/>
      <c r="BP75" s="2"/>
      <c r="BQ75" s="2"/>
      <c r="BR75" s="2"/>
      <c r="BS75" s="2"/>
      <c r="BT75" s="2"/>
      <c r="BU75" s="2"/>
      <c r="BV75" s="3"/>
      <c r="BW75" s="3"/>
      <c r="BX75" s="3"/>
      <c r="BY75" s="3"/>
    </row>
    <row r="76" spans="1:77" ht="12.75">
      <c r="A76" s="52"/>
      <c r="B76" s="53"/>
      <c r="C76" s="31">
        <f t="shared" si="0"/>
        <v>0.14300000000000002</v>
      </c>
      <c r="D76" s="10">
        <v>0.13</v>
      </c>
      <c r="E76" s="10">
        <f t="shared" si="1"/>
        <v>0.16445</v>
      </c>
      <c r="F76" s="10">
        <f t="shared" si="2"/>
        <v>0.275</v>
      </c>
      <c r="G76" s="10">
        <v>0.25</v>
      </c>
      <c r="H76" s="10">
        <f t="shared" si="3"/>
        <v>0.31625</v>
      </c>
      <c r="I76" s="10">
        <f t="shared" si="4"/>
        <v>287.5</v>
      </c>
      <c r="J76" s="10">
        <f t="shared" si="5"/>
        <v>0.77</v>
      </c>
      <c r="K76" s="10">
        <v>0.7</v>
      </c>
      <c r="L76" s="10">
        <f t="shared" si="6"/>
        <v>0.8855</v>
      </c>
      <c r="M76" s="10">
        <f t="shared" si="7"/>
        <v>0.44000000000000006</v>
      </c>
      <c r="N76" s="10">
        <v>0.4</v>
      </c>
      <c r="O76" s="7">
        <f t="shared" si="8"/>
        <v>0.506</v>
      </c>
      <c r="P76" s="7">
        <f t="shared" si="9"/>
        <v>0.4689960000000001</v>
      </c>
      <c r="Q76" s="10">
        <f t="shared" si="41"/>
        <v>0.42636</v>
      </c>
      <c r="R76" s="10">
        <f>R75*1.1</f>
        <v>0.37400000000000005</v>
      </c>
      <c r="S76" s="10">
        <v>0.55</v>
      </c>
      <c r="T76" s="10">
        <v>250</v>
      </c>
      <c r="U76" s="10">
        <f t="shared" si="11"/>
        <v>287.5</v>
      </c>
      <c r="V76" s="10">
        <f t="shared" si="12"/>
        <v>0.4689960000000001</v>
      </c>
      <c r="W76" s="10">
        <f t="shared" si="13"/>
        <v>0.5393454000000001</v>
      </c>
      <c r="X76" s="10">
        <f t="shared" si="14"/>
        <v>0.14069880000000004</v>
      </c>
      <c r="Y76" s="10">
        <f t="shared" si="42"/>
        <v>0.12790800000000002</v>
      </c>
      <c r="Z76" s="10">
        <f>Z75*1.1</f>
        <v>0.11220000000000002</v>
      </c>
      <c r="AA76" s="10">
        <f t="shared" si="15"/>
        <v>0.16180362000000004</v>
      </c>
      <c r="AB76" s="10">
        <f t="shared" si="16"/>
        <v>0.8441928000000002</v>
      </c>
      <c r="AC76" s="10">
        <f t="shared" si="44"/>
        <v>0.7674480000000001</v>
      </c>
      <c r="AD76" s="10">
        <f>AD75*1.1</f>
        <v>0.6732000000000001</v>
      </c>
      <c r="AE76" s="10">
        <f t="shared" si="17"/>
        <v>0.9708217200000001</v>
      </c>
      <c r="AF76" s="10">
        <f t="shared" si="18"/>
        <v>83.57508720000001</v>
      </c>
      <c r="AG76" s="10">
        <f t="shared" si="46"/>
        <v>75.97735200000001</v>
      </c>
      <c r="AH76" s="10">
        <f>AH75*1.1</f>
        <v>66.64680000000001</v>
      </c>
      <c r="AI76" s="10">
        <f t="shared" si="19"/>
        <v>96.11135028000001</v>
      </c>
      <c r="AJ76" s="10">
        <f t="shared" si="20"/>
        <v>38.692170000000004</v>
      </c>
      <c r="AK76" s="10">
        <f t="shared" si="47"/>
        <v>35.1747</v>
      </c>
      <c r="AL76" s="10">
        <f>AL75*1.1</f>
        <v>30.855000000000004</v>
      </c>
      <c r="AM76" s="10">
        <f t="shared" si="21"/>
        <v>44.4959955</v>
      </c>
      <c r="AN76" s="10">
        <f t="shared" si="22"/>
        <v>8.910924000000003</v>
      </c>
      <c r="AO76" s="10">
        <f t="shared" si="48"/>
        <v>8.100840000000002</v>
      </c>
      <c r="AP76" s="10">
        <f>AP75*1.1</f>
        <v>7.106000000000002</v>
      </c>
      <c r="AQ76" s="10">
        <f t="shared" si="23"/>
        <v>10.247562600000004</v>
      </c>
      <c r="AR76" s="10">
        <f t="shared" si="24"/>
        <v>2.574</v>
      </c>
      <c r="AS76" s="7">
        <v>2.34</v>
      </c>
      <c r="AT76" s="10">
        <f t="shared" si="25"/>
        <v>2.9600999999999997</v>
      </c>
      <c r="AU76" s="10">
        <f t="shared" si="26"/>
        <v>185.72241600000004</v>
      </c>
      <c r="AV76" s="7">
        <f t="shared" si="49"/>
        <v>168.83856000000003</v>
      </c>
      <c r="AW76" s="10">
        <f>AW75*1.1</f>
        <v>148.10400000000004</v>
      </c>
      <c r="AX76" s="10"/>
      <c r="AY76" s="10">
        <f t="shared" si="27"/>
        <v>213.5807784</v>
      </c>
      <c r="AZ76" s="10">
        <f t="shared" si="28"/>
        <v>245.61789516</v>
      </c>
      <c r="BA76" s="10">
        <f t="shared" si="29"/>
        <v>0.47652</v>
      </c>
      <c r="BB76" s="10">
        <f t="shared" si="50"/>
        <v>0.4332</v>
      </c>
      <c r="BC76" s="10">
        <v>0.38</v>
      </c>
      <c r="BD76" s="10"/>
      <c r="BE76" s="10">
        <f t="shared" si="30"/>
        <v>0.5432328</v>
      </c>
      <c r="BF76" s="10">
        <f t="shared" si="45"/>
        <v>0.49384799999999995</v>
      </c>
      <c r="BG76" s="10">
        <f>BG75*1.1</f>
        <v>0.37400000000000005</v>
      </c>
      <c r="BH76" s="10">
        <f t="shared" si="33"/>
        <v>0.6247177199999999</v>
      </c>
      <c r="BI76" s="10">
        <v>4.5</v>
      </c>
      <c r="BJ76" s="9">
        <v>0.01</v>
      </c>
      <c r="BK76" s="8">
        <v>0.014</v>
      </c>
      <c r="BL76" s="10">
        <v>0.1</v>
      </c>
      <c r="BM76" s="9">
        <f t="shared" si="43"/>
        <v>0.014</v>
      </c>
      <c r="BN76" s="2"/>
      <c r="BO76" s="2"/>
      <c r="BP76" s="2"/>
      <c r="BQ76" s="2"/>
      <c r="BR76" s="2"/>
      <c r="BS76" s="2"/>
      <c r="BT76" s="2"/>
      <c r="BU76" s="2"/>
      <c r="BV76" s="3"/>
      <c r="BW76" s="3"/>
      <c r="BX76" s="3"/>
      <c r="BY76" s="3"/>
    </row>
    <row r="77" spans="1:77" ht="12.75" hidden="1">
      <c r="A77" s="50" t="s">
        <v>64</v>
      </c>
      <c r="B77" s="51"/>
      <c r="C77" s="31">
        <f t="shared" si="0"/>
        <v>0.14300000000000002</v>
      </c>
      <c r="D77" s="10">
        <v>0.13</v>
      </c>
      <c r="E77" s="10">
        <f t="shared" si="1"/>
        <v>0.16445</v>
      </c>
      <c r="F77" s="10">
        <f t="shared" si="2"/>
        <v>0.275</v>
      </c>
      <c r="G77" s="10">
        <v>0.25</v>
      </c>
      <c r="H77" s="10">
        <f t="shared" si="3"/>
        <v>0.31625</v>
      </c>
      <c r="I77" s="10">
        <f t="shared" si="4"/>
        <v>287.5</v>
      </c>
      <c r="J77" s="10">
        <f t="shared" si="5"/>
        <v>0.77</v>
      </c>
      <c r="K77" s="10">
        <v>0.7</v>
      </c>
      <c r="L77" s="10">
        <f t="shared" si="6"/>
        <v>0.8855</v>
      </c>
      <c r="M77" s="10">
        <f t="shared" si="7"/>
        <v>0.44000000000000006</v>
      </c>
      <c r="N77" s="10">
        <v>0.4</v>
      </c>
      <c r="O77" s="7">
        <f t="shared" si="8"/>
        <v>0.506</v>
      </c>
      <c r="P77" s="7">
        <f t="shared" si="9"/>
        <v>0.42636</v>
      </c>
      <c r="Q77" s="10">
        <f t="shared" si="41"/>
        <v>0.3876</v>
      </c>
      <c r="R77" s="10">
        <f>0.34*R68</f>
        <v>0.34</v>
      </c>
      <c r="S77" s="10" t="e">
        <f>#REF!</f>
        <v>#REF!</v>
      </c>
      <c r="T77" s="10">
        <v>250</v>
      </c>
      <c r="U77" s="10">
        <f t="shared" si="11"/>
        <v>287.5</v>
      </c>
      <c r="V77" s="10">
        <f t="shared" si="12"/>
        <v>0.42636</v>
      </c>
      <c r="W77" s="10">
        <f t="shared" si="13"/>
        <v>0.49031399999999997</v>
      </c>
      <c r="X77" s="10">
        <f t="shared" si="14"/>
        <v>0.127908</v>
      </c>
      <c r="Y77" s="10">
        <f t="shared" si="42"/>
        <v>0.11628</v>
      </c>
      <c r="Z77" s="10">
        <f>0.34*Z68</f>
        <v>0.10200000000000001</v>
      </c>
      <c r="AA77" s="10">
        <f t="shared" si="15"/>
        <v>0.14709419999999998</v>
      </c>
      <c r="AB77" s="10">
        <f t="shared" si="16"/>
        <v>0.7674480000000001</v>
      </c>
      <c r="AC77" s="10">
        <f t="shared" si="44"/>
        <v>0.6976800000000001</v>
      </c>
      <c r="AD77" s="10">
        <f>0.34*AD68</f>
        <v>0.6120000000000001</v>
      </c>
      <c r="AE77" s="10">
        <f t="shared" si="17"/>
        <v>0.8825652</v>
      </c>
      <c r="AF77" s="10">
        <f t="shared" si="18"/>
        <v>75.977352</v>
      </c>
      <c r="AG77" s="10">
        <f t="shared" si="46"/>
        <v>69.07032</v>
      </c>
      <c r="AH77" s="10">
        <f>0.34*AH68</f>
        <v>60.588</v>
      </c>
      <c r="AI77" s="10">
        <f t="shared" si="19"/>
        <v>87.37395479999999</v>
      </c>
      <c r="AJ77" s="10">
        <f t="shared" si="20"/>
        <v>35.1747</v>
      </c>
      <c r="AK77" s="10">
        <f t="shared" si="47"/>
        <v>31.976999999999997</v>
      </c>
      <c r="AL77" s="10">
        <f>0.34*AL68</f>
        <v>28.05</v>
      </c>
      <c r="AM77" s="10">
        <f t="shared" si="21"/>
        <v>40.450905</v>
      </c>
      <c r="AN77" s="10">
        <f t="shared" si="22"/>
        <v>8.100840000000002</v>
      </c>
      <c r="AO77" s="10">
        <f t="shared" si="48"/>
        <v>7.364400000000001</v>
      </c>
      <c r="AP77" s="10">
        <f>0.34*AP68</f>
        <v>6.460000000000001</v>
      </c>
      <c r="AQ77" s="10">
        <f t="shared" si="23"/>
        <v>9.315966000000001</v>
      </c>
      <c r="AR77" s="10">
        <f t="shared" si="24"/>
        <v>2.574</v>
      </c>
      <c r="AS77" s="7">
        <v>2.34</v>
      </c>
      <c r="AT77" s="10">
        <f t="shared" si="25"/>
        <v>2.9600999999999997</v>
      </c>
      <c r="AU77" s="10">
        <f t="shared" si="26"/>
        <v>168.83856</v>
      </c>
      <c r="AV77" s="7">
        <f t="shared" si="49"/>
        <v>153.4896</v>
      </c>
      <c r="AW77" s="10">
        <f>0.34*AW68</f>
        <v>134.64000000000001</v>
      </c>
      <c r="AX77" s="10"/>
      <c r="AY77" s="10">
        <f t="shared" si="27"/>
        <v>194.164344</v>
      </c>
      <c r="AZ77" s="10">
        <f t="shared" si="28"/>
        <v>223.2889956</v>
      </c>
      <c r="BA77" s="10">
        <f t="shared" si="29"/>
        <v>0.3135</v>
      </c>
      <c r="BB77" s="10">
        <f t="shared" si="50"/>
        <v>0.285</v>
      </c>
      <c r="BC77" s="10">
        <v>0.25</v>
      </c>
      <c r="BD77" s="10"/>
      <c r="BE77" s="10">
        <f t="shared" si="30"/>
        <v>0.35739</v>
      </c>
      <c r="BF77" s="10">
        <f t="shared" si="45"/>
        <v>0.32489999999999997</v>
      </c>
      <c r="BG77" s="10">
        <f>0.34*BG68</f>
        <v>0.34</v>
      </c>
      <c r="BH77" s="10">
        <f t="shared" si="33"/>
        <v>0.41099849999999993</v>
      </c>
      <c r="BI77" s="10">
        <v>4.5</v>
      </c>
      <c r="BJ77" s="9">
        <f>0.34*BJ68</f>
        <v>0.0102</v>
      </c>
      <c r="BK77" s="8">
        <f>BL77*1.14</f>
        <v>0.027132000000000003</v>
      </c>
      <c r="BL77" s="9">
        <f>0.34*BL68</f>
        <v>0.023800000000000005</v>
      </c>
      <c r="BM77" s="9">
        <f t="shared" si="43"/>
        <v>0.027132000000000003</v>
      </c>
      <c r="BN77" s="2"/>
      <c r="BO77" s="2"/>
      <c r="BP77" s="2"/>
      <c r="BQ77" s="2"/>
      <c r="BR77" s="2"/>
      <c r="BS77" s="2"/>
      <c r="BT77" s="2"/>
      <c r="BU77" s="2"/>
      <c r="BV77" s="3"/>
      <c r="BW77" s="3"/>
      <c r="BX77" s="3"/>
      <c r="BY77" s="3"/>
    </row>
    <row r="78" spans="1:77" ht="12" customHeight="1">
      <c r="A78" s="52"/>
      <c r="B78" s="53"/>
      <c r="C78" s="31">
        <f t="shared" si="0"/>
        <v>0.14300000000000002</v>
      </c>
      <c r="D78" s="10">
        <v>0.13</v>
      </c>
      <c r="E78" s="10">
        <f t="shared" si="1"/>
        <v>0.16445</v>
      </c>
      <c r="F78" s="10">
        <f t="shared" si="2"/>
        <v>0.275</v>
      </c>
      <c r="G78" s="10">
        <v>0.25</v>
      </c>
      <c r="H78" s="10">
        <f t="shared" si="3"/>
        <v>0.31625</v>
      </c>
      <c r="I78" s="10">
        <f t="shared" si="4"/>
        <v>287.5</v>
      </c>
      <c r="J78" s="10">
        <f t="shared" si="5"/>
        <v>0.77</v>
      </c>
      <c r="K78" s="10">
        <v>0.7</v>
      </c>
      <c r="L78" s="10">
        <f t="shared" si="6"/>
        <v>0.8855</v>
      </c>
      <c r="M78" s="10">
        <f t="shared" si="7"/>
        <v>0.44000000000000006</v>
      </c>
      <c r="N78" s="10">
        <v>0.4</v>
      </c>
      <c r="O78" s="7">
        <f t="shared" si="8"/>
        <v>0.506</v>
      </c>
      <c r="P78" s="7">
        <f t="shared" si="9"/>
        <v>0.4689960000000001</v>
      </c>
      <c r="Q78" s="10">
        <f t="shared" si="41"/>
        <v>0.42636</v>
      </c>
      <c r="R78" s="10">
        <f>R77*1.1</f>
        <v>0.37400000000000005</v>
      </c>
      <c r="S78" s="10">
        <v>0.55</v>
      </c>
      <c r="T78" s="10">
        <v>250</v>
      </c>
      <c r="U78" s="10">
        <f t="shared" si="11"/>
        <v>287.5</v>
      </c>
      <c r="V78" s="10">
        <f t="shared" si="12"/>
        <v>0.4689960000000001</v>
      </c>
      <c r="W78" s="10">
        <f t="shared" si="13"/>
        <v>0.5393454000000001</v>
      </c>
      <c r="X78" s="10">
        <f t="shared" si="14"/>
        <v>0.14069880000000004</v>
      </c>
      <c r="Y78" s="10">
        <f t="shared" si="42"/>
        <v>0.12790800000000002</v>
      </c>
      <c r="Z78" s="10">
        <f>Z77*1.1</f>
        <v>0.11220000000000002</v>
      </c>
      <c r="AA78" s="10">
        <f t="shared" si="15"/>
        <v>0.16180362000000004</v>
      </c>
      <c r="AB78" s="10">
        <f t="shared" si="16"/>
        <v>0.8441928000000002</v>
      </c>
      <c r="AC78" s="10">
        <f t="shared" si="44"/>
        <v>0.7674480000000001</v>
      </c>
      <c r="AD78" s="10">
        <f>AD77*1.1</f>
        <v>0.6732000000000001</v>
      </c>
      <c r="AE78" s="10">
        <f t="shared" si="17"/>
        <v>0.9708217200000001</v>
      </c>
      <c r="AF78" s="10">
        <f t="shared" si="18"/>
        <v>83.57508720000001</v>
      </c>
      <c r="AG78" s="10">
        <f t="shared" si="46"/>
        <v>75.97735200000001</v>
      </c>
      <c r="AH78" s="10">
        <f>AH77*1.1</f>
        <v>66.64680000000001</v>
      </c>
      <c r="AI78" s="10">
        <f t="shared" si="19"/>
        <v>96.11135028000001</v>
      </c>
      <c r="AJ78" s="10">
        <f t="shared" si="20"/>
        <v>38.692170000000004</v>
      </c>
      <c r="AK78" s="10">
        <f t="shared" si="47"/>
        <v>35.1747</v>
      </c>
      <c r="AL78" s="10">
        <f>AL77*1.1</f>
        <v>30.855000000000004</v>
      </c>
      <c r="AM78" s="10">
        <f t="shared" si="21"/>
        <v>44.4959955</v>
      </c>
      <c r="AN78" s="10">
        <f t="shared" si="22"/>
        <v>8.910924000000003</v>
      </c>
      <c r="AO78" s="10">
        <f t="shared" si="48"/>
        <v>8.100840000000002</v>
      </c>
      <c r="AP78" s="10">
        <f>AP77*1.1</f>
        <v>7.106000000000002</v>
      </c>
      <c r="AQ78" s="10">
        <f t="shared" si="23"/>
        <v>10.247562600000004</v>
      </c>
      <c r="AR78" s="10">
        <f t="shared" si="24"/>
        <v>2.574</v>
      </c>
      <c r="AS78" s="7">
        <v>2.34</v>
      </c>
      <c r="AT78" s="10">
        <f t="shared" si="25"/>
        <v>2.9600999999999997</v>
      </c>
      <c r="AU78" s="10">
        <f t="shared" si="26"/>
        <v>185.72241600000004</v>
      </c>
      <c r="AV78" s="7">
        <f t="shared" si="49"/>
        <v>168.83856000000003</v>
      </c>
      <c r="AW78" s="10">
        <f>AW77*1.1</f>
        <v>148.10400000000004</v>
      </c>
      <c r="AX78" s="10"/>
      <c r="AY78" s="10">
        <f t="shared" si="27"/>
        <v>213.5807784</v>
      </c>
      <c r="AZ78" s="10">
        <f t="shared" si="28"/>
        <v>245.61789516</v>
      </c>
      <c r="BA78" s="10">
        <f t="shared" si="29"/>
        <v>0.47652</v>
      </c>
      <c r="BB78" s="10">
        <f t="shared" si="50"/>
        <v>0.4332</v>
      </c>
      <c r="BC78" s="10">
        <v>0.38</v>
      </c>
      <c r="BD78" s="10"/>
      <c r="BE78" s="10">
        <f t="shared" si="30"/>
        <v>0.5432328</v>
      </c>
      <c r="BF78" s="10">
        <f t="shared" si="45"/>
        <v>0.49384799999999995</v>
      </c>
      <c r="BG78" s="10">
        <f>BG77*1.1</f>
        <v>0.37400000000000005</v>
      </c>
      <c r="BH78" s="10">
        <f t="shared" si="33"/>
        <v>0.6247177199999999</v>
      </c>
      <c r="BI78" s="10">
        <v>4.5</v>
      </c>
      <c r="BJ78" s="9">
        <v>0.03</v>
      </c>
      <c r="BK78" s="8">
        <v>0.034</v>
      </c>
      <c r="BL78" s="10">
        <v>0.3</v>
      </c>
      <c r="BM78" s="9">
        <f t="shared" si="43"/>
        <v>0.034</v>
      </c>
      <c r="BN78" s="2"/>
      <c r="BO78" s="2"/>
      <c r="BP78" s="2"/>
      <c r="BQ78" s="2"/>
      <c r="BR78" s="2"/>
      <c r="BS78" s="2"/>
      <c r="BT78" s="2"/>
      <c r="BU78" s="2"/>
      <c r="BV78" s="3"/>
      <c r="BW78" s="3"/>
      <c r="BX78" s="3"/>
      <c r="BY78" s="3"/>
    </row>
    <row r="79" spans="1:77" ht="0.75" customHeight="1">
      <c r="A79" s="50" t="s">
        <v>65</v>
      </c>
      <c r="B79" s="51"/>
      <c r="C79" s="31">
        <f t="shared" si="0"/>
        <v>0.14300000000000002</v>
      </c>
      <c r="D79" s="10">
        <v>0.13</v>
      </c>
      <c r="E79" s="10">
        <f t="shared" si="1"/>
        <v>0.16445</v>
      </c>
      <c r="F79" s="10">
        <f t="shared" si="2"/>
        <v>0.275</v>
      </c>
      <c r="G79" s="10">
        <v>0.25</v>
      </c>
      <c r="H79" s="10">
        <f t="shared" si="3"/>
        <v>0.31625</v>
      </c>
      <c r="I79" s="10">
        <f t="shared" si="4"/>
        <v>287.5</v>
      </c>
      <c r="J79" s="10">
        <f t="shared" si="5"/>
        <v>0.77</v>
      </c>
      <c r="K79" s="10">
        <v>0.7</v>
      </c>
      <c r="L79" s="10">
        <f t="shared" si="6"/>
        <v>0.8855</v>
      </c>
      <c r="M79" s="10">
        <f t="shared" si="7"/>
        <v>0.44000000000000006</v>
      </c>
      <c r="N79" s="10">
        <v>0.4</v>
      </c>
      <c r="O79" s="7">
        <f t="shared" si="8"/>
        <v>0.506</v>
      </c>
      <c r="P79" s="7">
        <f t="shared" si="9"/>
        <v>0.26334</v>
      </c>
      <c r="Q79" s="10">
        <f t="shared" si="41"/>
        <v>0.23939999999999997</v>
      </c>
      <c r="R79" s="10">
        <f>0.21*R68</f>
        <v>0.21</v>
      </c>
      <c r="S79" s="10" t="e">
        <f>#REF!</f>
        <v>#REF!</v>
      </c>
      <c r="T79" s="10">
        <v>250</v>
      </c>
      <c r="U79" s="10">
        <f t="shared" si="11"/>
        <v>287.5</v>
      </c>
      <c r="V79" s="10">
        <f t="shared" si="12"/>
        <v>0.26334</v>
      </c>
      <c r="W79" s="10">
        <f t="shared" si="13"/>
        <v>0.30284099999999997</v>
      </c>
      <c r="X79" s="10">
        <f t="shared" si="14"/>
        <v>0.079002</v>
      </c>
      <c r="Y79" s="10">
        <f t="shared" si="42"/>
        <v>0.07182</v>
      </c>
      <c r="Z79" s="10">
        <f>0.21*Z68</f>
        <v>0.063</v>
      </c>
      <c r="AA79" s="10">
        <f t="shared" si="15"/>
        <v>0.0908523</v>
      </c>
      <c r="AB79" s="10">
        <f t="shared" si="16"/>
        <v>0.474012</v>
      </c>
      <c r="AC79" s="10">
        <f t="shared" si="44"/>
        <v>0.43091999999999997</v>
      </c>
      <c r="AD79" s="10">
        <f>0.21*AD68</f>
        <v>0.378</v>
      </c>
      <c r="AE79" s="10">
        <f t="shared" si="17"/>
        <v>0.5451138</v>
      </c>
      <c r="AF79" s="10">
        <f t="shared" si="18"/>
        <v>46.927187999999994</v>
      </c>
      <c r="AG79" s="10">
        <f t="shared" si="46"/>
        <v>42.66107999999999</v>
      </c>
      <c r="AH79" s="10">
        <f>0.21*AH68</f>
        <v>37.422</v>
      </c>
      <c r="AI79" s="10">
        <f t="shared" si="19"/>
        <v>53.966266199999986</v>
      </c>
      <c r="AJ79" s="10">
        <f t="shared" si="20"/>
        <v>21.725550000000002</v>
      </c>
      <c r="AK79" s="10">
        <f t="shared" si="47"/>
        <v>19.7505</v>
      </c>
      <c r="AL79" s="10">
        <f>0.21*AL68</f>
        <v>17.325</v>
      </c>
      <c r="AM79" s="10">
        <f t="shared" si="21"/>
        <v>24.9843825</v>
      </c>
      <c r="AN79" s="10">
        <f t="shared" si="22"/>
        <v>5.00346</v>
      </c>
      <c r="AO79" s="10">
        <f t="shared" si="48"/>
        <v>4.5485999999999995</v>
      </c>
      <c r="AP79" s="10">
        <f>0.21*AP68</f>
        <v>3.9899999999999998</v>
      </c>
      <c r="AQ79" s="10">
        <f t="shared" si="23"/>
        <v>5.753978999999999</v>
      </c>
      <c r="AR79" s="10">
        <f t="shared" si="24"/>
        <v>2.574</v>
      </c>
      <c r="AS79" s="7">
        <v>2.34</v>
      </c>
      <c r="AT79" s="10">
        <f t="shared" si="25"/>
        <v>2.9600999999999997</v>
      </c>
      <c r="AU79" s="10">
        <f t="shared" si="26"/>
        <v>104.28264</v>
      </c>
      <c r="AV79" s="7">
        <f t="shared" si="49"/>
        <v>94.80239999999999</v>
      </c>
      <c r="AW79" s="10">
        <f>0.21*AW68</f>
        <v>83.16</v>
      </c>
      <c r="AX79" s="10"/>
      <c r="AY79" s="10">
        <f t="shared" si="27"/>
        <v>119.92503599999999</v>
      </c>
      <c r="AZ79" s="10">
        <f t="shared" si="28"/>
        <v>137.91379139999998</v>
      </c>
      <c r="BA79" s="10">
        <f t="shared" si="29"/>
        <v>0.5016</v>
      </c>
      <c r="BB79" s="10">
        <f t="shared" si="50"/>
        <v>0.45599999999999996</v>
      </c>
      <c r="BC79" s="10">
        <v>0.4</v>
      </c>
      <c r="BD79" s="10"/>
      <c r="BE79" s="10">
        <f t="shared" si="30"/>
        <v>0.5718239999999999</v>
      </c>
      <c r="BF79" s="10">
        <f t="shared" si="45"/>
        <v>0.5198399999999999</v>
      </c>
      <c r="BG79" s="10">
        <f>0.21*BG68</f>
        <v>0.21</v>
      </c>
      <c r="BH79" s="10">
        <f t="shared" si="33"/>
        <v>0.6575975999999998</v>
      </c>
      <c r="BI79" s="10">
        <v>4.5</v>
      </c>
      <c r="BJ79" s="9">
        <f>0.21*BJ68</f>
        <v>0.006299999999999999</v>
      </c>
      <c r="BK79" s="8">
        <f>BL79*1.14</f>
        <v>0.016758</v>
      </c>
      <c r="BL79" s="9">
        <f>0.21*BL68</f>
        <v>0.014700000000000001</v>
      </c>
      <c r="BM79" s="9">
        <f t="shared" si="43"/>
        <v>0.016758</v>
      </c>
      <c r="BN79" s="2"/>
      <c r="BO79" s="2"/>
      <c r="BP79" s="2"/>
      <c r="BQ79" s="2"/>
      <c r="BR79" s="2"/>
      <c r="BS79" s="2"/>
      <c r="BT79" s="2"/>
      <c r="BU79" s="2"/>
      <c r="BV79" s="3"/>
      <c r="BW79" s="3"/>
      <c r="BX79" s="3"/>
      <c r="BY79" s="3"/>
    </row>
    <row r="80" spans="1:77" ht="12.75">
      <c r="A80" s="52"/>
      <c r="B80" s="53"/>
      <c r="C80" s="31">
        <f t="shared" si="0"/>
        <v>0.14300000000000002</v>
      </c>
      <c r="D80" s="10">
        <v>0.13</v>
      </c>
      <c r="E80" s="10">
        <f t="shared" si="1"/>
        <v>0.16445</v>
      </c>
      <c r="F80" s="10">
        <f t="shared" si="2"/>
        <v>0.275</v>
      </c>
      <c r="G80" s="10">
        <v>0.25</v>
      </c>
      <c r="H80" s="10">
        <f t="shared" si="3"/>
        <v>0.31625</v>
      </c>
      <c r="I80" s="10">
        <f t="shared" si="4"/>
        <v>287.5</v>
      </c>
      <c r="J80" s="10">
        <f t="shared" si="5"/>
        <v>0.77</v>
      </c>
      <c r="K80" s="10">
        <v>0.7</v>
      </c>
      <c r="L80" s="10">
        <f t="shared" si="6"/>
        <v>0.8855</v>
      </c>
      <c r="M80" s="10">
        <f t="shared" si="7"/>
        <v>0.44000000000000006</v>
      </c>
      <c r="N80" s="10">
        <v>0.4</v>
      </c>
      <c r="O80" s="7">
        <f t="shared" si="8"/>
        <v>0.506</v>
      </c>
      <c r="P80" s="7">
        <f t="shared" si="9"/>
        <v>0.289674</v>
      </c>
      <c r="Q80" s="10">
        <f t="shared" si="41"/>
        <v>0.26333999999999996</v>
      </c>
      <c r="R80" s="10">
        <f>R79*1.1</f>
        <v>0.231</v>
      </c>
      <c r="S80" s="10">
        <v>0.36</v>
      </c>
      <c r="T80" s="10">
        <v>250</v>
      </c>
      <c r="U80" s="10">
        <f t="shared" si="11"/>
        <v>287.5</v>
      </c>
      <c r="V80" s="10">
        <f t="shared" si="12"/>
        <v>0.289674</v>
      </c>
      <c r="W80" s="10">
        <f t="shared" si="13"/>
        <v>0.33312509999999995</v>
      </c>
      <c r="X80" s="10">
        <f t="shared" si="14"/>
        <v>0.0869022</v>
      </c>
      <c r="Y80" s="10">
        <f t="shared" si="42"/>
        <v>0.07900199999999999</v>
      </c>
      <c r="Z80" s="10">
        <f>Z79*1.1</f>
        <v>0.0693</v>
      </c>
      <c r="AA80" s="10">
        <f t="shared" si="15"/>
        <v>0.09993753</v>
      </c>
      <c r="AB80" s="10">
        <f t="shared" si="16"/>
        <v>0.5214132000000001</v>
      </c>
      <c r="AC80" s="10">
        <f t="shared" si="44"/>
        <v>0.47401200000000004</v>
      </c>
      <c r="AD80" s="10">
        <f>AD79*1.1</f>
        <v>0.41580000000000006</v>
      </c>
      <c r="AE80" s="10">
        <f t="shared" si="17"/>
        <v>0.5996251800000001</v>
      </c>
      <c r="AF80" s="10">
        <f t="shared" si="18"/>
        <v>51.619906799999995</v>
      </c>
      <c r="AG80" s="10">
        <f t="shared" si="46"/>
        <v>46.927187999999994</v>
      </c>
      <c r="AH80" s="10">
        <f>AH79*1.1</f>
        <v>41.1642</v>
      </c>
      <c r="AI80" s="10">
        <f t="shared" si="19"/>
        <v>59.36289281999999</v>
      </c>
      <c r="AJ80" s="10">
        <f t="shared" si="20"/>
        <v>23.898105</v>
      </c>
      <c r="AK80" s="10">
        <f t="shared" si="47"/>
        <v>21.72555</v>
      </c>
      <c r="AL80" s="10">
        <f>AL79*1.1</f>
        <v>19.0575</v>
      </c>
      <c r="AM80" s="10">
        <f t="shared" si="21"/>
        <v>27.48282075</v>
      </c>
      <c r="AN80" s="10">
        <f t="shared" si="22"/>
        <v>5.503806</v>
      </c>
      <c r="AO80" s="10">
        <f t="shared" si="48"/>
        <v>5.00346</v>
      </c>
      <c r="AP80" s="10">
        <f>AP79*1.1</f>
        <v>4.389</v>
      </c>
      <c r="AQ80" s="10">
        <f t="shared" si="23"/>
        <v>6.3293769</v>
      </c>
      <c r="AR80" s="10">
        <f t="shared" si="24"/>
        <v>2.574</v>
      </c>
      <c r="AS80" s="7">
        <v>2.34</v>
      </c>
      <c r="AT80" s="10">
        <f t="shared" si="25"/>
        <v>2.9600999999999997</v>
      </c>
      <c r="AU80" s="10">
        <f t="shared" si="26"/>
        <v>114.710904</v>
      </c>
      <c r="AV80" s="7">
        <f t="shared" si="49"/>
        <v>104.28263999999999</v>
      </c>
      <c r="AW80" s="10">
        <f>AW79*1.1</f>
        <v>91.476</v>
      </c>
      <c r="AX80" s="10"/>
      <c r="AY80" s="10">
        <f t="shared" si="27"/>
        <v>131.9175396</v>
      </c>
      <c r="AZ80" s="10">
        <f t="shared" si="28"/>
        <v>151.70517053999998</v>
      </c>
      <c r="BA80" s="10">
        <f t="shared" si="29"/>
        <v>0.3135</v>
      </c>
      <c r="BB80" s="10">
        <f t="shared" si="50"/>
        <v>0.285</v>
      </c>
      <c r="BC80" s="10">
        <v>0.25</v>
      </c>
      <c r="BD80" s="10"/>
      <c r="BE80" s="10">
        <f t="shared" si="30"/>
        <v>0.35739</v>
      </c>
      <c r="BF80" s="10">
        <f t="shared" si="45"/>
        <v>0.32489999999999997</v>
      </c>
      <c r="BG80" s="10">
        <f>BG79*1.1</f>
        <v>0.231</v>
      </c>
      <c r="BH80" s="10">
        <f t="shared" si="33"/>
        <v>0.41099849999999993</v>
      </c>
      <c r="BI80" s="10">
        <v>4.5</v>
      </c>
      <c r="BJ80" s="9">
        <v>0.03</v>
      </c>
      <c r="BK80" s="8">
        <v>0.034</v>
      </c>
      <c r="BL80" s="10">
        <v>0.3</v>
      </c>
      <c r="BM80" s="9">
        <f t="shared" si="43"/>
        <v>0.034</v>
      </c>
      <c r="BN80" s="2"/>
      <c r="BO80" s="2"/>
      <c r="BP80" s="2"/>
      <c r="BQ80" s="2"/>
      <c r="BR80" s="2"/>
      <c r="BS80" s="2"/>
      <c r="BT80" s="2"/>
      <c r="BU80" s="2"/>
      <c r="BV80" s="3"/>
      <c r="BW80" s="3"/>
      <c r="BX80" s="3"/>
      <c r="BY80" s="3"/>
    </row>
    <row r="81" spans="1:77" ht="12.75" hidden="1">
      <c r="A81" s="50" t="s">
        <v>66</v>
      </c>
      <c r="B81" s="51"/>
      <c r="C81" s="31">
        <f t="shared" si="0"/>
        <v>0.14300000000000002</v>
      </c>
      <c r="D81" s="10">
        <v>0.13</v>
      </c>
      <c r="E81" s="10">
        <f t="shared" si="1"/>
        <v>0.16445</v>
      </c>
      <c r="F81" s="10">
        <f t="shared" si="2"/>
        <v>0.275</v>
      </c>
      <c r="G81" s="10">
        <v>0.25</v>
      </c>
      <c r="H81" s="10">
        <f t="shared" si="3"/>
        <v>0.31625</v>
      </c>
      <c r="I81" s="10">
        <f t="shared" si="4"/>
        <v>287.5</v>
      </c>
      <c r="J81" s="10">
        <f t="shared" si="5"/>
        <v>0.77</v>
      </c>
      <c r="K81" s="10">
        <v>0.7</v>
      </c>
      <c r="L81" s="10">
        <f t="shared" si="6"/>
        <v>0.8855</v>
      </c>
      <c r="M81" s="10">
        <f t="shared" si="7"/>
        <v>0.44000000000000006</v>
      </c>
      <c r="N81" s="10">
        <v>0.4</v>
      </c>
      <c r="O81" s="7">
        <f t="shared" si="8"/>
        <v>0.506</v>
      </c>
      <c r="P81" s="7">
        <f t="shared" si="9"/>
        <v>0.4389</v>
      </c>
      <c r="Q81" s="10">
        <f t="shared" si="41"/>
        <v>0.39899999999999997</v>
      </c>
      <c r="R81" s="10">
        <f>0.35*R68</f>
        <v>0.35</v>
      </c>
      <c r="S81" s="10" t="e">
        <f>#REF!</f>
        <v>#REF!</v>
      </c>
      <c r="T81" s="10">
        <v>250</v>
      </c>
      <c r="U81" s="10">
        <f t="shared" si="11"/>
        <v>287.5</v>
      </c>
      <c r="V81" s="10">
        <f t="shared" si="12"/>
        <v>0.4389</v>
      </c>
      <c r="W81" s="10">
        <f t="shared" si="13"/>
        <v>0.5047349999999999</v>
      </c>
      <c r="X81" s="10">
        <f t="shared" si="14"/>
        <v>0.13167</v>
      </c>
      <c r="Y81" s="10">
        <f t="shared" si="42"/>
        <v>0.11969999999999999</v>
      </c>
      <c r="Z81" s="10">
        <f>0.35*Z68</f>
        <v>0.105</v>
      </c>
      <c r="AA81" s="10">
        <f t="shared" si="15"/>
        <v>0.15142049999999999</v>
      </c>
      <c r="AB81" s="10">
        <f t="shared" si="16"/>
        <v>0.7900200000000001</v>
      </c>
      <c r="AC81" s="10">
        <f t="shared" si="44"/>
        <v>0.7182</v>
      </c>
      <c r="AD81" s="10">
        <f>0.35*AD68</f>
        <v>0.63</v>
      </c>
      <c r="AE81" s="10">
        <f t="shared" si="17"/>
        <v>0.908523</v>
      </c>
      <c r="AF81" s="10">
        <f t="shared" si="18"/>
        <v>78.21197999999998</v>
      </c>
      <c r="AG81" s="10">
        <f t="shared" si="46"/>
        <v>71.10179999999998</v>
      </c>
      <c r="AH81" s="10">
        <f>0.35*AH68</f>
        <v>62.36999999999999</v>
      </c>
      <c r="AI81" s="10">
        <f t="shared" si="19"/>
        <v>89.94377699999997</v>
      </c>
      <c r="AJ81" s="10">
        <f t="shared" si="20"/>
        <v>36.20924999999999</v>
      </c>
      <c r="AK81" s="10">
        <f t="shared" si="47"/>
        <v>32.91749999999999</v>
      </c>
      <c r="AL81" s="10">
        <f>0.35*AL68</f>
        <v>28.874999999999996</v>
      </c>
      <c r="AM81" s="10">
        <f t="shared" si="21"/>
        <v>41.64063749999998</v>
      </c>
      <c r="AN81" s="10">
        <f t="shared" si="22"/>
        <v>8.339099999999998</v>
      </c>
      <c r="AO81" s="10">
        <f t="shared" si="48"/>
        <v>7.580999999999999</v>
      </c>
      <c r="AP81" s="10">
        <f>0.35*AP68</f>
        <v>6.6499999999999995</v>
      </c>
      <c r="AQ81" s="10">
        <f t="shared" si="23"/>
        <v>9.589964999999998</v>
      </c>
      <c r="AR81" s="10">
        <f t="shared" si="24"/>
        <v>2.574</v>
      </c>
      <c r="AS81" s="7">
        <v>2.34</v>
      </c>
      <c r="AT81" s="10">
        <f t="shared" si="25"/>
        <v>2.9600999999999997</v>
      </c>
      <c r="AU81" s="10">
        <f t="shared" si="26"/>
        <v>173.80440000000002</v>
      </c>
      <c r="AV81" s="7">
        <f t="shared" si="49"/>
        <v>158.004</v>
      </c>
      <c r="AW81" s="10">
        <f>0.35*AW68</f>
        <v>138.6</v>
      </c>
      <c r="AX81" s="10"/>
      <c r="AY81" s="10">
        <f t="shared" si="27"/>
        <v>199.87506</v>
      </c>
      <c r="AZ81" s="10">
        <f t="shared" si="28"/>
        <v>229.85631899999998</v>
      </c>
      <c r="BA81" s="10">
        <f t="shared" si="29"/>
        <v>0.2508</v>
      </c>
      <c r="BB81" s="10">
        <f t="shared" si="50"/>
        <v>0.22799999999999998</v>
      </c>
      <c r="BC81" s="10">
        <v>0.2</v>
      </c>
      <c r="BD81" s="10"/>
      <c r="BE81" s="10">
        <f t="shared" si="30"/>
        <v>0.28591199999999994</v>
      </c>
      <c r="BF81" s="10">
        <f t="shared" si="45"/>
        <v>0.25991999999999993</v>
      </c>
      <c r="BG81" s="10">
        <f>0.35*BG68</f>
        <v>0.35</v>
      </c>
      <c r="BH81" s="10">
        <f t="shared" si="33"/>
        <v>0.3287987999999999</v>
      </c>
      <c r="BI81" s="10">
        <v>4.5</v>
      </c>
      <c r="BJ81" s="9">
        <f>0.35*BJ68</f>
        <v>0.010499999999999999</v>
      </c>
      <c r="BK81" s="8">
        <f>BL81*1.14</f>
        <v>0.02793</v>
      </c>
      <c r="BL81" s="9">
        <f>0.35*BL68</f>
        <v>0.0245</v>
      </c>
      <c r="BM81" s="9">
        <f t="shared" si="43"/>
        <v>0.02793</v>
      </c>
      <c r="BN81" s="2"/>
      <c r="BO81" s="2"/>
      <c r="BP81" s="2"/>
      <c r="BQ81" s="2"/>
      <c r="BR81" s="2"/>
      <c r="BS81" s="2"/>
      <c r="BT81" s="2"/>
      <c r="BU81" s="2"/>
      <c r="BV81" s="3"/>
      <c r="BW81" s="3"/>
      <c r="BX81" s="3"/>
      <c r="BY81" s="3"/>
    </row>
    <row r="82" spans="1:77" ht="12" customHeight="1">
      <c r="A82" s="52"/>
      <c r="B82" s="53"/>
      <c r="C82" s="31">
        <f t="shared" si="0"/>
        <v>0.14300000000000002</v>
      </c>
      <c r="D82" s="10">
        <v>0.13</v>
      </c>
      <c r="E82" s="10">
        <f t="shared" si="1"/>
        <v>0.16445</v>
      </c>
      <c r="F82" s="10">
        <f t="shared" si="2"/>
        <v>0.275</v>
      </c>
      <c r="G82" s="10">
        <v>0.25</v>
      </c>
      <c r="H82" s="10">
        <f t="shared" si="3"/>
        <v>0.31625</v>
      </c>
      <c r="I82" s="10">
        <f t="shared" si="4"/>
        <v>287.5</v>
      </c>
      <c r="J82" s="10">
        <f t="shared" si="5"/>
        <v>0.77</v>
      </c>
      <c r="K82" s="10">
        <v>0.7</v>
      </c>
      <c r="L82" s="10">
        <f t="shared" si="6"/>
        <v>0.8855</v>
      </c>
      <c r="M82" s="10">
        <f t="shared" si="7"/>
        <v>0.44000000000000006</v>
      </c>
      <c r="N82" s="10">
        <v>0.4</v>
      </c>
      <c r="O82" s="7">
        <f t="shared" si="8"/>
        <v>0.506</v>
      </c>
      <c r="P82" s="7">
        <f t="shared" si="9"/>
        <v>0.48279</v>
      </c>
      <c r="Q82" s="10">
        <f t="shared" si="41"/>
        <v>0.43889999999999996</v>
      </c>
      <c r="R82" s="10">
        <f>R81*1.1</f>
        <v>0.385</v>
      </c>
      <c r="S82" s="10">
        <v>0.58</v>
      </c>
      <c r="T82" s="10">
        <v>250</v>
      </c>
      <c r="U82" s="10">
        <f t="shared" si="11"/>
        <v>287.5</v>
      </c>
      <c r="V82" s="10">
        <f t="shared" si="12"/>
        <v>0.48279</v>
      </c>
      <c r="W82" s="10">
        <f t="shared" si="13"/>
        <v>0.5552085</v>
      </c>
      <c r="X82" s="10">
        <f t="shared" si="14"/>
        <v>0.144837</v>
      </c>
      <c r="Y82" s="10">
        <f t="shared" si="42"/>
        <v>0.13166999999999998</v>
      </c>
      <c r="Z82" s="10">
        <f>Z81*1.1</f>
        <v>0.1155</v>
      </c>
      <c r="AA82" s="10">
        <f t="shared" si="15"/>
        <v>0.16656254999999998</v>
      </c>
      <c r="AB82" s="10">
        <f t="shared" si="16"/>
        <v>0.8690220000000002</v>
      </c>
      <c r="AC82" s="10">
        <f t="shared" si="44"/>
        <v>0.7900200000000001</v>
      </c>
      <c r="AD82" s="10">
        <f>AD81*1.1</f>
        <v>0.6930000000000001</v>
      </c>
      <c r="AE82" s="10">
        <f t="shared" si="17"/>
        <v>0.9993753000000002</v>
      </c>
      <c r="AF82" s="10">
        <f t="shared" si="18"/>
        <v>86.033178</v>
      </c>
      <c r="AG82" s="10">
        <f t="shared" si="46"/>
        <v>78.21198</v>
      </c>
      <c r="AH82" s="10">
        <f>AH81*1.1</f>
        <v>68.607</v>
      </c>
      <c r="AI82" s="10">
        <f t="shared" si="19"/>
        <v>98.9381547</v>
      </c>
      <c r="AJ82" s="10">
        <f t="shared" si="20"/>
        <v>39.830175</v>
      </c>
      <c r="AK82" s="10">
        <f t="shared" si="47"/>
        <v>36.20925</v>
      </c>
      <c r="AL82" s="10">
        <f>AL81*1.1</f>
        <v>31.7625</v>
      </c>
      <c r="AM82" s="10">
        <f t="shared" si="21"/>
        <v>45.804701249999994</v>
      </c>
      <c r="AN82" s="10">
        <f t="shared" si="22"/>
        <v>9.173010000000001</v>
      </c>
      <c r="AO82" s="10">
        <f t="shared" si="48"/>
        <v>8.3391</v>
      </c>
      <c r="AP82" s="10">
        <f>AP81*1.1</f>
        <v>7.315</v>
      </c>
      <c r="AQ82" s="10">
        <f t="shared" si="23"/>
        <v>10.5489615</v>
      </c>
      <c r="AR82" s="10">
        <f t="shared" si="24"/>
        <v>2.574</v>
      </c>
      <c r="AS82" s="7">
        <v>2.34</v>
      </c>
      <c r="AT82" s="10">
        <f t="shared" si="25"/>
        <v>2.9600999999999997</v>
      </c>
      <c r="AU82" s="10">
        <f t="shared" si="26"/>
        <v>191.18484</v>
      </c>
      <c r="AV82" s="7">
        <f t="shared" si="49"/>
        <v>173.8044</v>
      </c>
      <c r="AW82" s="10">
        <f>AW81*1.1</f>
        <v>152.46</v>
      </c>
      <c r="AX82" s="10"/>
      <c r="AY82" s="10">
        <f t="shared" si="27"/>
        <v>219.862566</v>
      </c>
      <c r="AZ82" s="10">
        <f t="shared" si="28"/>
        <v>252.84195089999997</v>
      </c>
      <c r="BA82" s="10">
        <f t="shared" si="29"/>
        <v>0.5016</v>
      </c>
      <c r="BB82" s="10">
        <f t="shared" si="50"/>
        <v>0.45599999999999996</v>
      </c>
      <c r="BC82" s="10">
        <v>0.4</v>
      </c>
      <c r="BD82" s="10"/>
      <c r="BE82" s="10">
        <f t="shared" si="30"/>
        <v>0.5718239999999999</v>
      </c>
      <c r="BF82" s="10">
        <f t="shared" si="45"/>
        <v>0.5198399999999999</v>
      </c>
      <c r="BG82" s="10">
        <f>BG81*1.1</f>
        <v>0.385</v>
      </c>
      <c r="BH82" s="10">
        <f t="shared" si="33"/>
        <v>0.6575975999999998</v>
      </c>
      <c r="BI82" s="10">
        <v>4.5</v>
      </c>
      <c r="BJ82" s="9">
        <v>0.03</v>
      </c>
      <c r="BK82" s="8">
        <v>0.034</v>
      </c>
      <c r="BL82" s="10">
        <v>0.3</v>
      </c>
      <c r="BM82" s="9">
        <f t="shared" si="43"/>
        <v>0.034</v>
      </c>
      <c r="BN82" s="2"/>
      <c r="BO82" s="2"/>
      <c r="BP82" s="2"/>
      <c r="BQ82" s="2"/>
      <c r="BR82" s="2"/>
      <c r="BS82" s="2"/>
      <c r="BT82" s="2"/>
      <c r="BU82" s="2"/>
      <c r="BV82" s="3"/>
      <c r="BW82" s="3"/>
      <c r="BX82" s="3"/>
      <c r="BY82" s="3"/>
    </row>
    <row r="83" spans="1:77" ht="12.75" hidden="1">
      <c r="A83" s="50" t="s">
        <v>67</v>
      </c>
      <c r="B83" s="51"/>
      <c r="C83" s="31">
        <f t="shared" si="0"/>
        <v>0.14300000000000002</v>
      </c>
      <c r="D83" s="10">
        <v>0.13</v>
      </c>
      <c r="E83" s="10">
        <f t="shared" si="1"/>
        <v>0.16445</v>
      </c>
      <c r="F83" s="10">
        <f t="shared" si="2"/>
        <v>0.275</v>
      </c>
      <c r="G83" s="10">
        <v>0.25</v>
      </c>
      <c r="H83" s="10">
        <f t="shared" si="3"/>
        <v>0.31625</v>
      </c>
      <c r="I83" s="10">
        <f t="shared" si="4"/>
        <v>287.5</v>
      </c>
      <c r="J83" s="10">
        <f t="shared" si="5"/>
        <v>0.77</v>
      </c>
      <c r="K83" s="10">
        <v>0.7</v>
      </c>
      <c r="L83" s="10">
        <f t="shared" si="6"/>
        <v>0.8855</v>
      </c>
      <c r="M83" s="10">
        <f t="shared" si="7"/>
        <v>0.44000000000000006</v>
      </c>
      <c r="N83" s="10">
        <v>0.4</v>
      </c>
      <c r="O83" s="7">
        <f t="shared" si="8"/>
        <v>0.506</v>
      </c>
      <c r="P83" s="7">
        <f t="shared" si="9"/>
        <v>1.17876</v>
      </c>
      <c r="Q83" s="10">
        <f t="shared" si="41"/>
        <v>1.0715999999999999</v>
      </c>
      <c r="R83" s="10">
        <f>0.94*R68</f>
        <v>0.94</v>
      </c>
      <c r="S83" s="10" t="e">
        <f>#REF!</f>
        <v>#REF!</v>
      </c>
      <c r="T83" s="10">
        <v>250</v>
      </c>
      <c r="U83" s="10">
        <f t="shared" si="11"/>
        <v>287.5</v>
      </c>
      <c r="V83" s="10">
        <f t="shared" si="12"/>
        <v>1.17876</v>
      </c>
      <c r="W83" s="10">
        <f t="shared" si="13"/>
        <v>1.3555739999999998</v>
      </c>
      <c r="X83" s="10">
        <f t="shared" si="14"/>
        <v>0.35362799999999994</v>
      </c>
      <c r="Y83" s="10">
        <f t="shared" si="42"/>
        <v>0.32147999999999993</v>
      </c>
      <c r="Z83" s="10">
        <f>0.94*Z68</f>
        <v>0.282</v>
      </c>
      <c r="AA83" s="10">
        <f t="shared" si="15"/>
        <v>0.40667219999999993</v>
      </c>
      <c r="AB83" s="10">
        <f t="shared" si="16"/>
        <v>2.121768</v>
      </c>
      <c r="AC83" s="10">
        <f t="shared" si="44"/>
        <v>1.9288799999999997</v>
      </c>
      <c r="AD83" s="10">
        <f>0.94*AD68</f>
        <v>1.692</v>
      </c>
      <c r="AE83" s="10">
        <f t="shared" si="17"/>
        <v>2.4400332</v>
      </c>
      <c r="AF83" s="10">
        <f t="shared" si="18"/>
        <v>210.05503199999995</v>
      </c>
      <c r="AG83" s="10">
        <f t="shared" si="46"/>
        <v>190.95911999999996</v>
      </c>
      <c r="AH83" s="10">
        <f>0.94*AH68</f>
        <v>167.50799999999998</v>
      </c>
      <c r="AI83" s="10">
        <f t="shared" si="19"/>
        <v>241.56328679999993</v>
      </c>
      <c r="AJ83" s="10">
        <f t="shared" si="20"/>
        <v>97.2477</v>
      </c>
      <c r="AK83" s="10">
        <f t="shared" si="47"/>
        <v>88.40699999999998</v>
      </c>
      <c r="AL83" s="10">
        <f>0.94*AL68</f>
        <v>77.55</v>
      </c>
      <c r="AM83" s="10">
        <f t="shared" si="21"/>
        <v>111.83485499999999</v>
      </c>
      <c r="AN83" s="10">
        <f t="shared" si="22"/>
        <v>22.396440000000002</v>
      </c>
      <c r="AO83" s="10">
        <f t="shared" si="48"/>
        <v>20.3604</v>
      </c>
      <c r="AP83" s="10">
        <f>0.94*AP68</f>
        <v>17.86</v>
      </c>
      <c r="AQ83" s="10">
        <f t="shared" si="23"/>
        <v>25.755906</v>
      </c>
      <c r="AR83" s="10">
        <f t="shared" si="24"/>
        <v>2.574</v>
      </c>
      <c r="AS83" s="7">
        <v>2.34</v>
      </c>
      <c r="AT83" s="10">
        <f t="shared" si="25"/>
        <v>2.9600999999999997</v>
      </c>
      <c r="AU83" s="10">
        <f t="shared" si="26"/>
        <v>466.7889599999999</v>
      </c>
      <c r="AV83" s="7">
        <f t="shared" si="49"/>
        <v>424.3535999999999</v>
      </c>
      <c r="AW83" s="10">
        <f>0.94*AW68</f>
        <v>372.23999999999995</v>
      </c>
      <c r="AX83" s="10"/>
      <c r="AY83" s="10">
        <f t="shared" si="27"/>
        <v>536.8073039999998</v>
      </c>
      <c r="AZ83" s="10">
        <f t="shared" si="28"/>
        <v>617.3283995999998</v>
      </c>
      <c r="BA83" s="10">
        <f t="shared" si="29"/>
        <v>0.2508</v>
      </c>
      <c r="BB83" s="10">
        <f t="shared" si="50"/>
        <v>0.22799999999999998</v>
      </c>
      <c r="BC83" s="10">
        <v>0.2</v>
      </c>
      <c r="BD83" s="10"/>
      <c r="BE83" s="10">
        <f t="shared" si="30"/>
        <v>0.28591199999999994</v>
      </c>
      <c r="BF83" s="10">
        <f t="shared" si="45"/>
        <v>0.25991999999999993</v>
      </c>
      <c r="BG83" s="10">
        <f>0.94*BG68</f>
        <v>0.94</v>
      </c>
      <c r="BH83" s="10">
        <f t="shared" si="33"/>
        <v>0.3287987999999999</v>
      </c>
      <c r="BI83" s="10">
        <v>4.5</v>
      </c>
      <c r="BJ83" s="9">
        <f>0.94*BJ68</f>
        <v>0.028199999999999996</v>
      </c>
      <c r="BK83" s="8">
        <f>BL83*1.14</f>
        <v>0.075012</v>
      </c>
      <c r="BL83" s="9">
        <f>0.94*BL68</f>
        <v>0.0658</v>
      </c>
      <c r="BM83" s="9">
        <f t="shared" si="43"/>
        <v>0.075012</v>
      </c>
      <c r="BN83" s="2"/>
      <c r="BO83" s="2"/>
      <c r="BP83" s="2"/>
      <c r="BQ83" s="2"/>
      <c r="BR83" s="2"/>
      <c r="BS83" s="2"/>
      <c r="BT83" s="2"/>
      <c r="BU83" s="2"/>
      <c r="BV83" s="3"/>
      <c r="BW83" s="3"/>
      <c r="BX83" s="3"/>
      <c r="BY83" s="3"/>
    </row>
    <row r="84" spans="1:77" ht="12.75">
      <c r="A84" s="52"/>
      <c r="B84" s="53"/>
      <c r="C84" s="31">
        <f t="shared" si="0"/>
        <v>0.14300000000000002</v>
      </c>
      <c r="D84" s="10">
        <v>0.13</v>
      </c>
      <c r="E84" s="10">
        <f t="shared" si="1"/>
        <v>0.16445</v>
      </c>
      <c r="F84" s="10">
        <f t="shared" si="2"/>
        <v>0.275</v>
      </c>
      <c r="G84" s="10">
        <v>0.25</v>
      </c>
      <c r="H84" s="10">
        <f t="shared" si="3"/>
        <v>0.31625</v>
      </c>
      <c r="I84" s="10">
        <f t="shared" si="4"/>
        <v>287.5</v>
      </c>
      <c r="J84" s="10">
        <f t="shared" si="5"/>
        <v>0.77</v>
      </c>
      <c r="K84" s="10">
        <v>0.7</v>
      </c>
      <c r="L84" s="10">
        <f t="shared" si="6"/>
        <v>0.8855</v>
      </c>
      <c r="M84" s="10">
        <f t="shared" si="7"/>
        <v>0.44000000000000006</v>
      </c>
      <c r="N84" s="10">
        <v>0.4</v>
      </c>
      <c r="O84" s="7">
        <f t="shared" si="8"/>
        <v>0.506</v>
      </c>
      <c r="P84" s="7">
        <f t="shared" si="9"/>
        <v>1.2966360000000001</v>
      </c>
      <c r="Q84" s="10">
        <f t="shared" si="41"/>
        <v>1.17876</v>
      </c>
      <c r="R84" s="10">
        <f>R83*1.1</f>
        <v>1.034</v>
      </c>
      <c r="S84" s="10">
        <v>1.59</v>
      </c>
      <c r="T84" s="10">
        <v>250</v>
      </c>
      <c r="U84" s="10">
        <f t="shared" si="11"/>
        <v>287.5</v>
      </c>
      <c r="V84" s="10">
        <f t="shared" si="12"/>
        <v>1.2966360000000001</v>
      </c>
      <c r="W84" s="10">
        <f t="shared" si="13"/>
        <v>1.4911314</v>
      </c>
      <c r="X84" s="10">
        <f t="shared" si="14"/>
        <v>0.38899079999999997</v>
      </c>
      <c r="Y84" s="10">
        <f t="shared" si="42"/>
        <v>0.35362799999999994</v>
      </c>
      <c r="Z84" s="10">
        <f>Z83*1.1</f>
        <v>0.3102</v>
      </c>
      <c r="AA84" s="10">
        <f t="shared" si="15"/>
        <v>0.44733941999999993</v>
      </c>
      <c r="AB84" s="10">
        <f t="shared" si="16"/>
        <v>2.3339448000000003</v>
      </c>
      <c r="AC84" s="10">
        <f t="shared" si="44"/>
        <v>2.121768</v>
      </c>
      <c r="AD84" s="10">
        <f>AD83*1.1</f>
        <v>1.8612000000000002</v>
      </c>
      <c r="AE84" s="10">
        <f t="shared" si="17"/>
        <v>2.6840365200000003</v>
      </c>
      <c r="AF84" s="10">
        <f t="shared" si="18"/>
        <v>231.0605352</v>
      </c>
      <c r="AG84" s="10">
        <f t="shared" si="46"/>
        <v>210.05503199999998</v>
      </c>
      <c r="AH84" s="10">
        <f>AH83*1.1</f>
        <v>184.2588</v>
      </c>
      <c r="AI84" s="10">
        <f t="shared" si="19"/>
        <v>265.71961547999996</v>
      </c>
      <c r="AJ84" s="10">
        <f t="shared" si="20"/>
        <v>106.97247</v>
      </c>
      <c r="AK84" s="10">
        <f t="shared" si="47"/>
        <v>97.2477</v>
      </c>
      <c r="AL84" s="10">
        <f>AL83*1.1</f>
        <v>85.305</v>
      </c>
      <c r="AM84" s="10">
        <f t="shared" si="21"/>
        <v>123.0183405</v>
      </c>
      <c r="AN84" s="10">
        <f t="shared" si="22"/>
        <v>24.636084</v>
      </c>
      <c r="AO84" s="10">
        <f t="shared" si="48"/>
        <v>22.39644</v>
      </c>
      <c r="AP84" s="10">
        <f>AP83*1.1</f>
        <v>19.646</v>
      </c>
      <c r="AQ84" s="10">
        <f t="shared" si="23"/>
        <v>28.331496599999998</v>
      </c>
      <c r="AR84" s="10">
        <f t="shared" si="24"/>
        <v>2.574</v>
      </c>
      <c r="AS84" s="7">
        <v>2.34</v>
      </c>
      <c r="AT84" s="10">
        <f t="shared" si="25"/>
        <v>2.9600999999999997</v>
      </c>
      <c r="AU84" s="10">
        <f t="shared" si="26"/>
        <v>513.467856</v>
      </c>
      <c r="AV84" s="7">
        <f t="shared" si="49"/>
        <v>466.78896</v>
      </c>
      <c r="AW84" s="10">
        <f>AW83*1.1</f>
        <v>409.464</v>
      </c>
      <c r="AX84" s="10"/>
      <c r="AY84" s="10">
        <f t="shared" si="27"/>
        <v>590.4880344</v>
      </c>
      <c r="AZ84" s="10">
        <f t="shared" si="28"/>
        <v>679.0612395599999</v>
      </c>
      <c r="BA84" s="10">
        <f t="shared" si="29"/>
        <v>1.3794000000000002</v>
      </c>
      <c r="BB84" s="10">
        <f t="shared" si="50"/>
        <v>1.254</v>
      </c>
      <c r="BC84" s="10">
        <v>1.1</v>
      </c>
      <c r="BD84" s="10"/>
      <c r="BE84" s="10">
        <f t="shared" si="30"/>
        <v>1.572516</v>
      </c>
      <c r="BF84" s="10">
        <f t="shared" si="45"/>
        <v>1.42956</v>
      </c>
      <c r="BG84" s="10">
        <f>BG83*1.1</f>
        <v>1.034</v>
      </c>
      <c r="BH84" s="10">
        <f t="shared" si="33"/>
        <v>1.8083934</v>
      </c>
      <c r="BI84" s="10">
        <v>4.5</v>
      </c>
      <c r="BJ84" s="9">
        <v>0.06</v>
      </c>
      <c r="BK84" s="8">
        <v>0.068</v>
      </c>
      <c r="BL84" s="10">
        <v>0.6</v>
      </c>
      <c r="BM84" s="9">
        <f t="shared" si="43"/>
        <v>0.068</v>
      </c>
      <c r="BN84" s="2"/>
      <c r="BO84" s="2"/>
      <c r="BP84" s="2"/>
      <c r="BQ84" s="2"/>
      <c r="BR84" s="2"/>
      <c r="BS84" s="2"/>
      <c r="BT84" s="2"/>
      <c r="BU84" s="2"/>
      <c r="BV84" s="3"/>
      <c r="BW84" s="3"/>
      <c r="BX84" s="3"/>
      <c r="BY84" s="3"/>
    </row>
    <row r="85" spans="1:77" ht="12.75" hidden="1">
      <c r="A85" s="50" t="s">
        <v>68</v>
      </c>
      <c r="B85" s="51"/>
      <c r="C85" s="31">
        <f t="shared" si="0"/>
        <v>0.14300000000000002</v>
      </c>
      <c r="D85" s="10">
        <v>0.13</v>
      </c>
      <c r="E85" s="10">
        <f t="shared" si="1"/>
        <v>0.16445</v>
      </c>
      <c r="F85" s="10">
        <f t="shared" si="2"/>
        <v>0.275</v>
      </c>
      <c r="G85" s="10">
        <v>0.25</v>
      </c>
      <c r="H85" s="10">
        <f t="shared" si="3"/>
        <v>0.31625</v>
      </c>
      <c r="I85" s="10">
        <f t="shared" si="4"/>
        <v>287.5</v>
      </c>
      <c r="J85" s="10">
        <f t="shared" si="5"/>
        <v>0.77</v>
      </c>
      <c r="K85" s="10">
        <v>0.7</v>
      </c>
      <c r="L85" s="10">
        <f t="shared" si="6"/>
        <v>0.8855</v>
      </c>
      <c r="M85" s="10">
        <f t="shared" si="7"/>
        <v>0.44000000000000006</v>
      </c>
      <c r="N85" s="10">
        <v>0.4</v>
      </c>
      <c r="O85" s="7">
        <f t="shared" si="8"/>
        <v>0.506</v>
      </c>
      <c r="P85" s="7">
        <f t="shared" si="9"/>
        <v>1.05336</v>
      </c>
      <c r="Q85" s="10">
        <f t="shared" si="41"/>
        <v>0.9575999999999999</v>
      </c>
      <c r="R85" s="10">
        <f>0.84*R68</f>
        <v>0.84</v>
      </c>
      <c r="S85" s="10">
        <f>P85*1.15</f>
        <v>1.2113639999999999</v>
      </c>
      <c r="T85" s="10">
        <v>250</v>
      </c>
      <c r="U85" s="10">
        <f t="shared" si="11"/>
        <v>287.5</v>
      </c>
      <c r="V85" s="10">
        <f t="shared" si="12"/>
        <v>1.05336</v>
      </c>
      <c r="W85" s="10">
        <f t="shared" si="13"/>
        <v>1.2113639999999999</v>
      </c>
      <c r="X85" s="10">
        <f t="shared" si="14"/>
        <v>0.316008</v>
      </c>
      <c r="Y85" s="10">
        <f t="shared" si="42"/>
        <v>0.28728</v>
      </c>
      <c r="Z85" s="10">
        <f>0.84*Z68</f>
        <v>0.252</v>
      </c>
      <c r="AA85" s="10">
        <f t="shared" si="15"/>
        <v>0.3634092</v>
      </c>
      <c r="AB85" s="10">
        <f t="shared" si="16"/>
        <v>1.896048</v>
      </c>
      <c r="AC85" s="10">
        <f t="shared" si="44"/>
        <v>1.7236799999999999</v>
      </c>
      <c r="AD85" s="10">
        <f>0.84*AD68</f>
        <v>1.512</v>
      </c>
      <c r="AE85" s="10">
        <f t="shared" si="17"/>
        <v>2.1804552</v>
      </c>
      <c r="AF85" s="10">
        <f t="shared" si="18"/>
        <v>187.70875199999998</v>
      </c>
      <c r="AG85" s="10">
        <f t="shared" si="46"/>
        <v>170.64431999999996</v>
      </c>
      <c r="AH85" s="10">
        <f>0.84*AH68</f>
        <v>149.688</v>
      </c>
      <c r="AI85" s="10">
        <f t="shared" si="19"/>
        <v>215.86506479999994</v>
      </c>
      <c r="AJ85" s="10">
        <f t="shared" si="20"/>
        <v>86.90220000000001</v>
      </c>
      <c r="AK85" s="10">
        <f t="shared" si="47"/>
        <v>79.002</v>
      </c>
      <c r="AL85" s="10">
        <f>0.84*AL68</f>
        <v>69.3</v>
      </c>
      <c r="AM85" s="10">
        <f t="shared" si="21"/>
        <v>99.93753</v>
      </c>
      <c r="AN85" s="10">
        <f t="shared" si="22"/>
        <v>20.01384</v>
      </c>
      <c r="AO85" s="10">
        <f t="shared" si="48"/>
        <v>18.194399999999998</v>
      </c>
      <c r="AP85" s="10">
        <f>0.84*AP68</f>
        <v>15.959999999999999</v>
      </c>
      <c r="AQ85" s="10">
        <f t="shared" si="23"/>
        <v>23.015915999999997</v>
      </c>
      <c r="AR85" s="10">
        <f t="shared" si="24"/>
        <v>2.574</v>
      </c>
      <c r="AS85" s="7">
        <v>2.34</v>
      </c>
      <c r="AT85" s="10">
        <f t="shared" si="25"/>
        <v>2.9600999999999997</v>
      </c>
      <c r="AU85" s="10">
        <f t="shared" si="26"/>
        <v>417.13056</v>
      </c>
      <c r="AV85" s="7">
        <f t="shared" si="49"/>
        <v>379.20959999999997</v>
      </c>
      <c r="AW85" s="10">
        <f>0.84*AW68</f>
        <v>332.64</v>
      </c>
      <c r="AX85" s="10"/>
      <c r="AY85" s="10">
        <f t="shared" si="27"/>
        <v>479.70014399999997</v>
      </c>
      <c r="AZ85" s="10">
        <f t="shared" si="28"/>
        <v>551.6551655999999</v>
      </c>
      <c r="BA85" s="10">
        <f t="shared" si="29"/>
        <v>0</v>
      </c>
      <c r="BB85" s="10">
        <f t="shared" si="50"/>
        <v>0</v>
      </c>
      <c r="BC85" s="10"/>
      <c r="BD85" s="10"/>
      <c r="BE85" s="10">
        <f t="shared" si="30"/>
        <v>0</v>
      </c>
      <c r="BF85" s="10">
        <f t="shared" si="45"/>
        <v>0</v>
      </c>
      <c r="BG85" s="10">
        <f>0.84*BG68</f>
        <v>0.84</v>
      </c>
      <c r="BH85" s="10">
        <f t="shared" si="33"/>
        <v>0</v>
      </c>
      <c r="BI85" s="10">
        <v>4.5</v>
      </c>
      <c r="BJ85" s="9">
        <f>0.84*BJ68</f>
        <v>0.025199999999999997</v>
      </c>
      <c r="BK85" s="8">
        <f>BL85*1.14</f>
        <v>0.067032</v>
      </c>
      <c r="BL85" s="9">
        <f>0.84*BL68</f>
        <v>0.058800000000000005</v>
      </c>
      <c r="BM85" s="9">
        <f t="shared" si="43"/>
        <v>0.067032</v>
      </c>
      <c r="BN85" s="2"/>
      <c r="BO85" s="2"/>
      <c r="BP85" s="2"/>
      <c r="BQ85" s="2"/>
      <c r="BR85" s="2"/>
      <c r="BS85" s="2"/>
      <c r="BT85" s="2"/>
      <c r="BU85" s="2"/>
      <c r="BV85" s="3"/>
      <c r="BW85" s="3"/>
      <c r="BX85" s="3"/>
      <c r="BY85" s="3"/>
    </row>
    <row r="86" spans="1:77" ht="12" customHeight="1">
      <c r="A86" s="52"/>
      <c r="B86" s="53"/>
      <c r="C86" s="31">
        <f t="shared" si="0"/>
        <v>0.14300000000000002</v>
      </c>
      <c r="D86" s="10">
        <v>0.13</v>
      </c>
      <c r="E86" s="10">
        <f t="shared" si="1"/>
        <v>0.16445</v>
      </c>
      <c r="F86" s="10">
        <f t="shared" si="2"/>
        <v>0.275</v>
      </c>
      <c r="G86" s="10">
        <v>0.25</v>
      </c>
      <c r="H86" s="10">
        <f t="shared" si="3"/>
        <v>0.31625</v>
      </c>
      <c r="I86" s="10">
        <f t="shared" si="4"/>
        <v>287.5</v>
      </c>
      <c r="J86" s="10">
        <f t="shared" si="5"/>
        <v>0.77</v>
      </c>
      <c r="K86" s="10">
        <v>0.7</v>
      </c>
      <c r="L86" s="10">
        <f t="shared" si="6"/>
        <v>0.8855</v>
      </c>
      <c r="M86" s="10">
        <f t="shared" si="7"/>
        <v>0.44000000000000006</v>
      </c>
      <c r="N86" s="10">
        <v>0.4</v>
      </c>
      <c r="O86" s="7">
        <f t="shared" si="8"/>
        <v>0.506</v>
      </c>
      <c r="P86" s="7">
        <f t="shared" si="9"/>
        <v>1.158696</v>
      </c>
      <c r="Q86" s="10">
        <f t="shared" si="41"/>
        <v>1.0533599999999999</v>
      </c>
      <c r="R86" s="10">
        <f>R85*1.1</f>
        <v>0.924</v>
      </c>
      <c r="S86" s="10">
        <v>1.33</v>
      </c>
      <c r="T86" s="10">
        <v>250</v>
      </c>
      <c r="U86" s="10">
        <f t="shared" si="11"/>
        <v>287.5</v>
      </c>
      <c r="V86" s="10">
        <f t="shared" si="12"/>
        <v>1.158696</v>
      </c>
      <c r="W86" s="10">
        <f t="shared" si="13"/>
        <v>1.3325003999999998</v>
      </c>
      <c r="X86" s="10">
        <f t="shared" si="14"/>
        <v>0.3476088</v>
      </c>
      <c r="Y86" s="10">
        <f t="shared" si="42"/>
        <v>0.31600799999999996</v>
      </c>
      <c r="Z86" s="10">
        <f>Z85*1.1</f>
        <v>0.2772</v>
      </c>
      <c r="AA86" s="10">
        <f t="shared" si="15"/>
        <v>0.39975012</v>
      </c>
      <c r="AB86" s="10">
        <f t="shared" si="16"/>
        <v>2.0856528000000005</v>
      </c>
      <c r="AC86" s="10">
        <f t="shared" si="44"/>
        <v>1.8960480000000002</v>
      </c>
      <c r="AD86" s="10">
        <f>AD85*1.1</f>
        <v>1.6632000000000002</v>
      </c>
      <c r="AE86" s="10">
        <f t="shared" si="17"/>
        <v>2.3985007200000004</v>
      </c>
      <c r="AF86" s="10">
        <f t="shared" si="18"/>
        <v>206.47962719999998</v>
      </c>
      <c r="AG86" s="10">
        <f t="shared" si="46"/>
        <v>187.70875199999998</v>
      </c>
      <c r="AH86" s="10">
        <f>AH85*1.1</f>
        <v>164.6568</v>
      </c>
      <c r="AI86" s="10">
        <f t="shared" si="19"/>
        <v>237.45157127999997</v>
      </c>
      <c r="AJ86" s="10">
        <f t="shared" si="20"/>
        <v>95.59242</v>
      </c>
      <c r="AK86" s="10">
        <f t="shared" si="47"/>
        <v>86.9022</v>
      </c>
      <c r="AL86" s="10">
        <f>AL85*1.1</f>
        <v>76.23</v>
      </c>
      <c r="AM86" s="10">
        <f t="shared" si="21"/>
        <v>109.931283</v>
      </c>
      <c r="AN86" s="10">
        <f t="shared" si="22"/>
        <v>22.015224</v>
      </c>
      <c r="AO86" s="10">
        <f t="shared" si="48"/>
        <v>20.01384</v>
      </c>
      <c r="AP86" s="10">
        <f>AP85*1.1</f>
        <v>17.556</v>
      </c>
      <c r="AQ86" s="10">
        <f t="shared" si="23"/>
        <v>25.3175076</v>
      </c>
      <c r="AR86" s="10">
        <f t="shared" si="24"/>
        <v>2.574</v>
      </c>
      <c r="AS86" s="7">
        <v>2.34</v>
      </c>
      <c r="AT86" s="10">
        <f t="shared" si="25"/>
        <v>2.9600999999999997</v>
      </c>
      <c r="AU86" s="10">
        <f t="shared" si="26"/>
        <v>458.843616</v>
      </c>
      <c r="AV86" s="7">
        <f t="shared" si="49"/>
        <v>417.13055999999995</v>
      </c>
      <c r="AW86" s="10">
        <f>AW85*1.1</f>
        <v>365.904</v>
      </c>
      <c r="AX86" s="10"/>
      <c r="AY86" s="10">
        <f t="shared" si="27"/>
        <v>527.6701584</v>
      </c>
      <c r="AZ86" s="10">
        <f t="shared" si="28"/>
        <v>606.8206821599999</v>
      </c>
      <c r="BA86" s="10">
        <f t="shared" si="29"/>
        <v>1.1286</v>
      </c>
      <c r="BB86" s="10">
        <f t="shared" si="50"/>
        <v>1.026</v>
      </c>
      <c r="BC86" s="10">
        <v>0.9</v>
      </c>
      <c r="BD86" s="10"/>
      <c r="BE86" s="10">
        <f t="shared" si="30"/>
        <v>1.286604</v>
      </c>
      <c r="BF86" s="10">
        <f t="shared" si="45"/>
        <v>1.16964</v>
      </c>
      <c r="BG86" s="10">
        <f>BG85*1.1</f>
        <v>0.924</v>
      </c>
      <c r="BH86" s="10">
        <f t="shared" si="33"/>
        <v>1.4795946</v>
      </c>
      <c r="BI86" s="10">
        <v>4.5</v>
      </c>
      <c r="BJ86" s="9">
        <v>0.04</v>
      </c>
      <c r="BK86" s="8">
        <v>0.045</v>
      </c>
      <c r="BL86" s="10">
        <v>0.4</v>
      </c>
      <c r="BM86" s="9">
        <f t="shared" si="43"/>
        <v>0.045</v>
      </c>
      <c r="BN86" s="2"/>
      <c r="BO86" s="2"/>
      <c r="BP86" s="2"/>
      <c r="BQ86" s="2"/>
      <c r="BR86" s="2"/>
      <c r="BS86" s="2"/>
      <c r="BT86" s="2"/>
      <c r="BU86" s="2"/>
      <c r="BV86" s="3"/>
      <c r="BW86" s="3"/>
      <c r="BX86" s="3"/>
      <c r="BY86" s="3"/>
    </row>
    <row r="87" spans="1:77" ht="12.75" hidden="1">
      <c r="A87" s="50" t="s">
        <v>69</v>
      </c>
      <c r="B87" s="51"/>
      <c r="C87" s="31">
        <f t="shared" si="0"/>
        <v>0.14300000000000002</v>
      </c>
      <c r="D87" s="10">
        <v>0.13</v>
      </c>
      <c r="E87" s="10">
        <f t="shared" si="1"/>
        <v>0.16445</v>
      </c>
      <c r="F87" s="10">
        <f t="shared" si="2"/>
        <v>0.275</v>
      </c>
      <c r="G87" s="10">
        <v>0.25</v>
      </c>
      <c r="H87" s="10">
        <f t="shared" si="3"/>
        <v>0.31625</v>
      </c>
      <c r="I87" s="10">
        <f t="shared" si="4"/>
        <v>287.5</v>
      </c>
      <c r="J87" s="10">
        <f t="shared" si="5"/>
        <v>0.77</v>
      </c>
      <c r="K87" s="10">
        <v>0.7</v>
      </c>
      <c r="L87" s="10">
        <f t="shared" si="6"/>
        <v>0.8855</v>
      </c>
      <c r="M87" s="10">
        <f t="shared" si="7"/>
        <v>0.44000000000000006</v>
      </c>
      <c r="N87" s="10">
        <v>0.4</v>
      </c>
      <c r="O87" s="7">
        <f t="shared" si="8"/>
        <v>0.506</v>
      </c>
      <c r="P87" s="7">
        <f t="shared" si="9"/>
        <v>0.21318</v>
      </c>
      <c r="Q87" s="10">
        <f t="shared" si="41"/>
        <v>0.1938</v>
      </c>
      <c r="R87" s="10">
        <f>0.17*R68</f>
        <v>0.17</v>
      </c>
      <c r="S87" s="10">
        <f>P87*1.15</f>
        <v>0.24515699999999999</v>
      </c>
      <c r="T87" s="10">
        <v>250</v>
      </c>
      <c r="U87" s="10">
        <f t="shared" si="11"/>
        <v>287.5</v>
      </c>
      <c r="V87" s="10">
        <f t="shared" si="12"/>
        <v>0.21318</v>
      </c>
      <c r="W87" s="10">
        <f t="shared" si="13"/>
        <v>0.24515699999999999</v>
      </c>
      <c r="X87" s="10">
        <f t="shared" si="14"/>
        <v>0.063954</v>
      </c>
      <c r="Y87" s="10">
        <f t="shared" si="42"/>
        <v>0.05814</v>
      </c>
      <c r="Z87" s="10">
        <f>0.17*Z68</f>
        <v>0.051000000000000004</v>
      </c>
      <c r="AA87" s="10">
        <f t="shared" si="15"/>
        <v>0.07354709999999999</v>
      </c>
      <c r="AB87" s="10">
        <f t="shared" si="16"/>
        <v>0.38372400000000007</v>
      </c>
      <c r="AC87" s="10">
        <f t="shared" si="44"/>
        <v>0.34884000000000004</v>
      </c>
      <c r="AD87" s="10">
        <f>0.17*AD68</f>
        <v>0.30600000000000005</v>
      </c>
      <c r="AE87" s="10">
        <f t="shared" si="17"/>
        <v>0.4412826</v>
      </c>
      <c r="AF87" s="10">
        <f t="shared" si="18"/>
        <v>37.988676</v>
      </c>
      <c r="AG87" s="10">
        <f t="shared" si="46"/>
        <v>34.53516</v>
      </c>
      <c r="AH87" s="10">
        <f>0.17*AH68</f>
        <v>30.294</v>
      </c>
      <c r="AI87" s="10">
        <f t="shared" si="19"/>
        <v>43.686977399999996</v>
      </c>
      <c r="AJ87" s="10">
        <f t="shared" si="20"/>
        <v>17.58735</v>
      </c>
      <c r="AK87" s="10">
        <f t="shared" si="47"/>
        <v>15.988499999999998</v>
      </c>
      <c r="AL87" s="10">
        <f>0.17*AL68</f>
        <v>14.025</v>
      </c>
      <c r="AM87" s="10">
        <f t="shared" si="21"/>
        <v>20.2254525</v>
      </c>
      <c r="AN87" s="10">
        <f t="shared" si="22"/>
        <v>4.050420000000001</v>
      </c>
      <c r="AO87" s="10">
        <f t="shared" si="48"/>
        <v>3.6822000000000004</v>
      </c>
      <c r="AP87" s="10">
        <f>0.17*AP68</f>
        <v>3.2300000000000004</v>
      </c>
      <c r="AQ87" s="10">
        <f t="shared" si="23"/>
        <v>4.657983000000001</v>
      </c>
      <c r="AR87" s="10">
        <f t="shared" si="24"/>
        <v>2.574</v>
      </c>
      <c r="AS87" s="7">
        <v>2.34</v>
      </c>
      <c r="AT87" s="10">
        <f t="shared" si="25"/>
        <v>2.9600999999999997</v>
      </c>
      <c r="AU87" s="10">
        <f t="shared" si="26"/>
        <v>84.41928</v>
      </c>
      <c r="AV87" s="7">
        <f t="shared" si="49"/>
        <v>76.7448</v>
      </c>
      <c r="AW87" s="10">
        <f>0.17*AW68</f>
        <v>67.32000000000001</v>
      </c>
      <c r="AX87" s="10"/>
      <c r="AY87" s="10">
        <f t="shared" si="27"/>
        <v>97.082172</v>
      </c>
      <c r="AZ87" s="10">
        <f t="shared" si="28"/>
        <v>111.6444978</v>
      </c>
      <c r="BA87" s="10">
        <f t="shared" si="29"/>
        <v>0</v>
      </c>
      <c r="BB87" s="10">
        <f t="shared" si="50"/>
        <v>0</v>
      </c>
      <c r="BC87" s="10"/>
      <c r="BD87" s="10"/>
      <c r="BE87" s="10">
        <f t="shared" si="30"/>
        <v>0</v>
      </c>
      <c r="BF87" s="10">
        <f t="shared" si="45"/>
        <v>0</v>
      </c>
      <c r="BG87" s="10">
        <f>0.17*BG68</f>
        <v>0.17</v>
      </c>
      <c r="BH87" s="10">
        <f t="shared" si="33"/>
        <v>0</v>
      </c>
      <c r="BI87" s="10">
        <v>4.5</v>
      </c>
      <c r="BJ87" s="9">
        <f>0.17*BJ68</f>
        <v>0.0051</v>
      </c>
      <c r="BK87" s="8">
        <f>BL87*1.14</f>
        <v>0.013566000000000002</v>
      </c>
      <c r="BL87" s="9">
        <f>0.17*BL68</f>
        <v>0.011900000000000003</v>
      </c>
      <c r="BM87" s="9">
        <f t="shared" si="43"/>
        <v>0.013566000000000002</v>
      </c>
      <c r="BN87" s="2"/>
      <c r="BO87" s="2"/>
      <c r="BP87" s="2"/>
      <c r="BQ87" s="2"/>
      <c r="BR87" s="2"/>
      <c r="BS87" s="2"/>
      <c r="BT87" s="2"/>
      <c r="BU87" s="2"/>
      <c r="BV87" s="3"/>
      <c r="BW87" s="3"/>
      <c r="BX87" s="3"/>
      <c r="BY87" s="3"/>
    </row>
    <row r="88" spans="1:77" ht="12" customHeight="1">
      <c r="A88" s="52"/>
      <c r="B88" s="53"/>
      <c r="C88" s="31">
        <f aca="true" t="shared" si="51" ref="C88:C110">D88*1.1</f>
        <v>0.14300000000000002</v>
      </c>
      <c r="D88" s="10">
        <v>0.13</v>
      </c>
      <c r="E88" s="10">
        <f aca="true" t="shared" si="52" ref="E88:E110">C88*1.15</f>
        <v>0.16445</v>
      </c>
      <c r="F88" s="10">
        <f aca="true" t="shared" si="53" ref="F88:F110">G88*1.1</f>
        <v>0.275</v>
      </c>
      <c r="G88" s="10">
        <v>0.25</v>
      </c>
      <c r="H88" s="10">
        <f aca="true" t="shared" si="54" ref="H88:H110">F88*1.15</f>
        <v>0.31625</v>
      </c>
      <c r="I88" s="10">
        <f aca="true" t="shared" si="55" ref="I88:I110">T88*1.15</f>
        <v>287.5</v>
      </c>
      <c r="J88" s="10">
        <f aca="true" t="shared" si="56" ref="J88:J110">K88*1.1</f>
        <v>0.77</v>
      </c>
      <c r="K88" s="10">
        <v>0.7</v>
      </c>
      <c r="L88" s="10">
        <f aca="true" t="shared" si="57" ref="L88:L110">J88*1.15</f>
        <v>0.8855</v>
      </c>
      <c r="M88" s="10">
        <f aca="true" t="shared" si="58" ref="M88:M110">N88*1.1</f>
        <v>0.44000000000000006</v>
      </c>
      <c r="N88" s="10">
        <v>0.4</v>
      </c>
      <c r="O88" s="7">
        <f aca="true" t="shared" si="59" ref="O88:O110">M88*1.15</f>
        <v>0.506</v>
      </c>
      <c r="P88" s="7">
        <f aca="true" t="shared" si="60" ref="P88:P110">Q88*1.1</f>
        <v>0.23449800000000004</v>
      </c>
      <c r="Q88" s="10">
        <f t="shared" si="41"/>
        <v>0.21318</v>
      </c>
      <c r="R88" s="10">
        <f>R87*1.1</f>
        <v>0.18700000000000003</v>
      </c>
      <c r="S88" s="10">
        <v>0.32</v>
      </c>
      <c r="T88" s="10">
        <v>250</v>
      </c>
      <c r="U88" s="10">
        <f aca="true" t="shared" si="61" ref="U88:U110">T88*1.15</f>
        <v>287.5</v>
      </c>
      <c r="V88" s="10">
        <f aca="true" t="shared" si="62" ref="V88:V110">P88</f>
        <v>0.23449800000000004</v>
      </c>
      <c r="W88" s="10">
        <f aca="true" t="shared" si="63" ref="W88:W110">V88*1.15</f>
        <v>0.26967270000000004</v>
      </c>
      <c r="X88" s="10">
        <f aca="true" t="shared" si="64" ref="X88:X110">Y88*1.1</f>
        <v>0.07034940000000002</v>
      </c>
      <c r="Y88" s="10">
        <f t="shared" si="42"/>
        <v>0.06395400000000001</v>
      </c>
      <c r="Z88" s="10">
        <f>Z87*1.1</f>
        <v>0.05610000000000001</v>
      </c>
      <c r="AA88" s="10">
        <f aca="true" t="shared" si="65" ref="AA88:AA110">X88*1.15</f>
        <v>0.08090181000000002</v>
      </c>
      <c r="AB88" s="10">
        <f aca="true" t="shared" si="66" ref="AB88:AB110">AC88*1.1</f>
        <v>0.4220964000000001</v>
      </c>
      <c r="AC88" s="10">
        <f t="shared" si="44"/>
        <v>0.38372400000000007</v>
      </c>
      <c r="AD88" s="10">
        <f>AD87*1.1</f>
        <v>0.33660000000000007</v>
      </c>
      <c r="AE88" s="10">
        <f aca="true" t="shared" si="67" ref="AE88:AE110">AB88*1.15</f>
        <v>0.48541086000000006</v>
      </c>
      <c r="AF88" s="10">
        <f aca="true" t="shared" si="68" ref="AF88:AF110">AG88*1.1</f>
        <v>41.78754360000001</v>
      </c>
      <c r="AG88" s="10">
        <f t="shared" si="46"/>
        <v>37.988676000000005</v>
      </c>
      <c r="AH88" s="10">
        <f>AH87*1.1</f>
        <v>33.32340000000001</v>
      </c>
      <c r="AI88" s="10">
        <f aca="true" t="shared" si="69" ref="AI88:AI110">AF88*1.15</f>
        <v>48.055675140000005</v>
      </c>
      <c r="AJ88" s="10">
        <f aca="true" t="shared" si="70" ref="AJ88:AJ110">AK88*1.1</f>
        <v>19.346085000000002</v>
      </c>
      <c r="AK88" s="10">
        <f t="shared" si="47"/>
        <v>17.58735</v>
      </c>
      <c r="AL88" s="10">
        <f>AL87*1.1</f>
        <v>15.427500000000002</v>
      </c>
      <c r="AM88" s="10">
        <f aca="true" t="shared" si="71" ref="AM88:AM110">AJ88*1.15</f>
        <v>22.24799775</v>
      </c>
      <c r="AN88" s="10">
        <f aca="true" t="shared" si="72" ref="AN88:AN110">AO88*1.1</f>
        <v>4.455462000000002</v>
      </c>
      <c r="AO88" s="10">
        <f t="shared" si="48"/>
        <v>4.050420000000001</v>
      </c>
      <c r="AP88" s="10">
        <f>AP87*1.1</f>
        <v>3.553000000000001</v>
      </c>
      <c r="AQ88" s="10">
        <f aca="true" t="shared" si="73" ref="AQ88:AQ110">AN88*1.15</f>
        <v>5.123781300000002</v>
      </c>
      <c r="AR88" s="10">
        <f aca="true" t="shared" si="74" ref="AR88:AR110">AS88*1.1</f>
        <v>2.574</v>
      </c>
      <c r="AS88" s="7">
        <v>2.34</v>
      </c>
      <c r="AT88" s="10">
        <f aca="true" t="shared" si="75" ref="AT88:AT110">AR88*1.15</f>
        <v>2.9600999999999997</v>
      </c>
      <c r="AU88" s="10">
        <f aca="true" t="shared" si="76" ref="AU88:AU110">AV88*1.1</f>
        <v>92.86120800000002</v>
      </c>
      <c r="AV88" s="7">
        <f t="shared" si="49"/>
        <v>84.41928000000001</v>
      </c>
      <c r="AW88" s="10">
        <f>AW87*1.1</f>
        <v>74.05200000000002</v>
      </c>
      <c r="AX88" s="10"/>
      <c r="AY88" s="10">
        <f aca="true" t="shared" si="77" ref="AY88:AY110">AU88*1.15</f>
        <v>106.7903892</v>
      </c>
      <c r="AZ88" s="10">
        <f aca="true" t="shared" si="78" ref="AZ88:AZ110">AY88*1.15</f>
        <v>122.80894758</v>
      </c>
      <c r="BA88" s="10">
        <f aca="true" t="shared" si="79" ref="BA88:BA110">BB88*1.1</f>
        <v>0.27588</v>
      </c>
      <c r="BB88" s="10">
        <f t="shared" si="50"/>
        <v>0.25079999999999997</v>
      </c>
      <c r="BC88" s="10">
        <v>0.22</v>
      </c>
      <c r="BD88" s="10"/>
      <c r="BE88" s="10">
        <f aca="true" t="shared" si="80" ref="BE88:BE110">BF88*1.1</f>
        <v>0.3145032</v>
      </c>
      <c r="BF88" s="10">
        <f t="shared" si="45"/>
        <v>0.28591199999999994</v>
      </c>
      <c r="BG88" s="10">
        <f>BG87*1.1</f>
        <v>0.18700000000000003</v>
      </c>
      <c r="BH88" s="10">
        <f aca="true" t="shared" si="81" ref="BH88:BH110">BE88*1.15</f>
        <v>0.36167868</v>
      </c>
      <c r="BI88" s="10">
        <v>4.5</v>
      </c>
      <c r="BJ88" s="9">
        <v>0.01</v>
      </c>
      <c r="BK88" s="8">
        <v>0.011</v>
      </c>
      <c r="BL88" s="10">
        <v>0.1</v>
      </c>
      <c r="BM88" s="9">
        <f t="shared" si="43"/>
        <v>0.011</v>
      </c>
      <c r="BN88" s="2"/>
      <c r="BO88" s="2"/>
      <c r="BP88" s="2"/>
      <c r="BQ88" s="2"/>
      <c r="BR88" s="2"/>
      <c r="BS88" s="2"/>
      <c r="BT88" s="2"/>
      <c r="BU88" s="2"/>
      <c r="BV88" s="3"/>
      <c r="BW88" s="3"/>
      <c r="BX88" s="3"/>
      <c r="BY88" s="3"/>
    </row>
    <row r="89" spans="1:77" ht="12.75" hidden="1">
      <c r="A89" s="50" t="s">
        <v>70</v>
      </c>
      <c r="B89" s="51"/>
      <c r="C89" s="31">
        <f t="shared" si="51"/>
        <v>0.14300000000000002</v>
      </c>
      <c r="D89" s="10">
        <v>0.13</v>
      </c>
      <c r="E89" s="10">
        <f t="shared" si="52"/>
        <v>0.16445</v>
      </c>
      <c r="F89" s="10">
        <f t="shared" si="53"/>
        <v>0.275</v>
      </c>
      <c r="G89" s="10">
        <v>0.25</v>
      </c>
      <c r="H89" s="10">
        <f t="shared" si="54"/>
        <v>0.31625</v>
      </c>
      <c r="I89" s="10">
        <f t="shared" si="55"/>
        <v>287.5</v>
      </c>
      <c r="J89" s="10">
        <f t="shared" si="56"/>
        <v>0.77</v>
      </c>
      <c r="K89" s="10">
        <v>0.7</v>
      </c>
      <c r="L89" s="10">
        <f t="shared" si="57"/>
        <v>0.8855</v>
      </c>
      <c r="M89" s="10">
        <f t="shared" si="58"/>
        <v>0.44000000000000006</v>
      </c>
      <c r="N89" s="10">
        <v>0.4</v>
      </c>
      <c r="O89" s="7">
        <f t="shared" si="59"/>
        <v>0.506</v>
      </c>
      <c r="P89" s="7">
        <f t="shared" si="60"/>
        <v>0.38874000000000003</v>
      </c>
      <c r="Q89" s="10">
        <f t="shared" si="41"/>
        <v>0.3534</v>
      </c>
      <c r="R89" s="10">
        <f>0.31*R68</f>
        <v>0.31</v>
      </c>
      <c r="S89" s="10" t="e">
        <f>#REF!</f>
        <v>#REF!</v>
      </c>
      <c r="T89" s="10">
        <v>250</v>
      </c>
      <c r="U89" s="10">
        <f t="shared" si="61"/>
        <v>287.5</v>
      </c>
      <c r="V89" s="10">
        <f t="shared" si="62"/>
        <v>0.38874000000000003</v>
      </c>
      <c r="W89" s="10">
        <f t="shared" si="63"/>
        <v>0.447051</v>
      </c>
      <c r="X89" s="10">
        <f t="shared" si="64"/>
        <v>0.116622</v>
      </c>
      <c r="Y89" s="10">
        <f t="shared" si="42"/>
        <v>0.10601999999999999</v>
      </c>
      <c r="Z89" s="10">
        <f>0.31*Z68</f>
        <v>0.093</v>
      </c>
      <c r="AA89" s="10">
        <f t="shared" si="65"/>
        <v>0.1341153</v>
      </c>
      <c r="AB89" s="10">
        <f t="shared" si="66"/>
        <v>0.6997320000000001</v>
      </c>
      <c r="AC89" s="10">
        <f t="shared" si="44"/>
        <v>0.63612</v>
      </c>
      <c r="AD89" s="10">
        <f>0.31*AD68</f>
        <v>0.558</v>
      </c>
      <c r="AE89" s="10">
        <f t="shared" si="67"/>
        <v>0.8046918000000001</v>
      </c>
      <c r="AF89" s="10">
        <f t="shared" si="68"/>
        <v>69.273468</v>
      </c>
      <c r="AG89" s="10">
        <f t="shared" si="46"/>
        <v>62.97587999999999</v>
      </c>
      <c r="AH89" s="10">
        <f>0.31*AH68</f>
        <v>55.242</v>
      </c>
      <c r="AI89" s="10">
        <f t="shared" si="69"/>
        <v>79.6644882</v>
      </c>
      <c r="AJ89" s="10">
        <f t="shared" si="70"/>
        <v>32.07105</v>
      </c>
      <c r="AK89" s="10">
        <f t="shared" si="47"/>
        <v>29.155499999999996</v>
      </c>
      <c r="AL89" s="10">
        <f>0.31*AL68</f>
        <v>25.575</v>
      </c>
      <c r="AM89" s="10">
        <f t="shared" si="71"/>
        <v>36.8817075</v>
      </c>
      <c r="AN89" s="10">
        <f t="shared" si="72"/>
        <v>7.38606</v>
      </c>
      <c r="AO89" s="10">
        <f t="shared" si="48"/>
        <v>6.714599999999999</v>
      </c>
      <c r="AP89" s="10">
        <f>0.31*AP68</f>
        <v>5.89</v>
      </c>
      <c r="AQ89" s="10">
        <f t="shared" si="73"/>
        <v>8.493968999999998</v>
      </c>
      <c r="AR89" s="10">
        <f t="shared" si="74"/>
        <v>2.574</v>
      </c>
      <c r="AS89" s="7">
        <v>2.34</v>
      </c>
      <c r="AT89" s="10">
        <f t="shared" si="75"/>
        <v>2.9600999999999997</v>
      </c>
      <c r="AU89" s="10">
        <f t="shared" si="76"/>
        <v>153.94104</v>
      </c>
      <c r="AV89" s="7">
        <f t="shared" si="49"/>
        <v>139.94639999999998</v>
      </c>
      <c r="AW89" s="10">
        <f>0.31*AW68</f>
        <v>122.76</v>
      </c>
      <c r="AX89" s="10"/>
      <c r="AY89" s="10">
        <f t="shared" si="77"/>
        <v>177.03219599999997</v>
      </c>
      <c r="AZ89" s="10">
        <f t="shared" si="78"/>
        <v>203.58702539999996</v>
      </c>
      <c r="BA89" s="10">
        <f t="shared" si="79"/>
        <v>0</v>
      </c>
      <c r="BB89" s="10">
        <f t="shared" si="50"/>
        <v>0</v>
      </c>
      <c r="BC89" s="10"/>
      <c r="BD89" s="10"/>
      <c r="BE89" s="10">
        <f t="shared" si="80"/>
        <v>0</v>
      </c>
      <c r="BF89" s="10">
        <f t="shared" si="45"/>
        <v>0</v>
      </c>
      <c r="BG89" s="10">
        <f>0.31*BG68</f>
        <v>0.31</v>
      </c>
      <c r="BH89" s="10">
        <f t="shared" si="81"/>
        <v>0</v>
      </c>
      <c r="BI89" s="10">
        <v>4.5</v>
      </c>
      <c r="BJ89" s="9">
        <f>0.31*BJ68</f>
        <v>0.0093</v>
      </c>
      <c r="BK89" s="8">
        <f>BL89*1.14</f>
        <v>0.024738</v>
      </c>
      <c r="BL89" s="9">
        <f>0.31*BL68</f>
        <v>0.0217</v>
      </c>
      <c r="BM89" s="9">
        <f t="shared" si="43"/>
        <v>0.024738</v>
      </c>
      <c r="BN89" s="2"/>
      <c r="BO89" s="2"/>
      <c r="BP89" s="2"/>
      <c r="BQ89" s="2"/>
      <c r="BR89" s="2"/>
      <c r="BS89" s="2"/>
      <c r="BT89" s="2"/>
      <c r="BU89" s="2"/>
      <c r="BV89" s="3"/>
      <c r="BW89" s="3"/>
      <c r="BX89" s="3"/>
      <c r="BY89" s="3"/>
    </row>
    <row r="90" spans="1:77" ht="12" customHeight="1">
      <c r="A90" s="52"/>
      <c r="B90" s="53"/>
      <c r="C90" s="31">
        <f t="shared" si="51"/>
        <v>0.14300000000000002</v>
      </c>
      <c r="D90" s="10">
        <v>0.13</v>
      </c>
      <c r="E90" s="10">
        <f t="shared" si="52"/>
        <v>0.16445</v>
      </c>
      <c r="F90" s="10">
        <f t="shared" si="53"/>
        <v>0.275</v>
      </c>
      <c r="G90" s="10">
        <v>0.25</v>
      </c>
      <c r="H90" s="10">
        <f t="shared" si="54"/>
        <v>0.31625</v>
      </c>
      <c r="I90" s="10">
        <f t="shared" si="55"/>
        <v>287.5</v>
      </c>
      <c r="J90" s="10">
        <f t="shared" si="56"/>
        <v>0.77</v>
      </c>
      <c r="K90" s="10">
        <v>0.7</v>
      </c>
      <c r="L90" s="10">
        <f t="shared" si="57"/>
        <v>0.8855</v>
      </c>
      <c r="M90" s="10">
        <f t="shared" si="58"/>
        <v>0.44000000000000006</v>
      </c>
      <c r="N90" s="10">
        <v>0.4</v>
      </c>
      <c r="O90" s="7">
        <f t="shared" si="59"/>
        <v>0.506</v>
      </c>
      <c r="P90" s="7">
        <f t="shared" si="60"/>
        <v>0.427614</v>
      </c>
      <c r="Q90" s="10">
        <f t="shared" si="41"/>
        <v>0.38874</v>
      </c>
      <c r="R90" s="10">
        <f>R89*1.1</f>
        <v>0.341</v>
      </c>
      <c r="S90" s="10">
        <v>0.58</v>
      </c>
      <c r="T90" s="10">
        <v>250</v>
      </c>
      <c r="U90" s="10">
        <f t="shared" si="61"/>
        <v>287.5</v>
      </c>
      <c r="V90" s="10">
        <f t="shared" si="62"/>
        <v>0.427614</v>
      </c>
      <c r="W90" s="10">
        <f t="shared" si="63"/>
        <v>0.4917561</v>
      </c>
      <c r="X90" s="10">
        <f t="shared" si="64"/>
        <v>0.1282842</v>
      </c>
      <c r="Y90" s="10">
        <f t="shared" si="42"/>
        <v>0.11662199999999999</v>
      </c>
      <c r="Z90" s="10">
        <f>Z89*1.1</f>
        <v>0.1023</v>
      </c>
      <c r="AA90" s="10">
        <f t="shared" si="65"/>
        <v>0.14752682999999997</v>
      </c>
      <c r="AB90" s="10">
        <f t="shared" si="66"/>
        <v>0.7697052000000002</v>
      </c>
      <c r="AC90" s="10">
        <f t="shared" si="44"/>
        <v>0.6997320000000001</v>
      </c>
      <c r="AD90" s="10">
        <f>AD89*1.1</f>
        <v>0.6138000000000001</v>
      </c>
      <c r="AE90" s="10">
        <f t="shared" si="67"/>
        <v>0.8851609800000002</v>
      </c>
      <c r="AF90" s="10">
        <f t="shared" si="68"/>
        <v>76.2008148</v>
      </c>
      <c r="AG90" s="10">
        <f t="shared" si="46"/>
        <v>69.273468</v>
      </c>
      <c r="AH90" s="10">
        <f>AH89*1.1</f>
        <v>60.766200000000005</v>
      </c>
      <c r="AI90" s="10">
        <f t="shared" si="69"/>
        <v>87.63093701999999</v>
      </c>
      <c r="AJ90" s="10">
        <f t="shared" si="70"/>
        <v>35.278155000000005</v>
      </c>
      <c r="AK90" s="10">
        <f t="shared" si="47"/>
        <v>32.07105</v>
      </c>
      <c r="AL90" s="10">
        <f>AL89*1.1</f>
        <v>28.1325</v>
      </c>
      <c r="AM90" s="10">
        <f t="shared" si="71"/>
        <v>40.56987825</v>
      </c>
      <c r="AN90" s="10">
        <f t="shared" si="72"/>
        <v>8.124666</v>
      </c>
      <c r="AO90" s="10">
        <f t="shared" si="48"/>
        <v>7.38606</v>
      </c>
      <c r="AP90" s="10">
        <f>AP89*1.1</f>
        <v>6.479</v>
      </c>
      <c r="AQ90" s="10">
        <f t="shared" si="73"/>
        <v>9.343365899999998</v>
      </c>
      <c r="AR90" s="10">
        <f t="shared" si="74"/>
        <v>2.574</v>
      </c>
      <c r="AS90" s="7">
        <v>2.34</v>
      </c>
      <c r="AT90" s="10">
        <f t="shared" si="75"/>
        <v>2.9600999999999997</v>
      </c>
      <c r="AU90" s="10">
        <f t="shared" si="76"/>
        <v>169.33514400000004</v>
      </c>
      <c r="AV90" s="7">
        <f t="shared" si="49"/>
        <v>153.94104000000002</v>
      </c>
      <c r="AW90" s="10">
        <f>AW89*1.1</f>
        <v>135.03600000000003</v>
      </c>
      <c r="AX90" s="10"/>
      <c r="AY90" s="10">
        <f t="shared" si="77"/>
        <v>194.73541560000004</v>
      </c>
      <c r="AZ90" s="10">
        <f t="shared" si="78"/>
        <v>223.94572794000004</v>
      </c>
      <c r="BA90" s="10">
        <f t="shared" si="79"/>
        <v>0.5016</v>
      </c>
      <c r="BB90" s="10">
        <f t="shared" si="50"/>
        <v>0.45599999999999996</v>
      </c>
      <c r="BC90" s="10">
        <v>0.4</v>
      </c>
      <c r="BD90" s="10"/>
      <c r="BE90" s="10">
        <f t="shared" si="80"/>
        <v>0.5718239999999999</v>
      </c>
      <c r="BF90" s="10">
        <f t="shared" si="45"/>
        <v>0.5198399999999999</v>
      </c>
      <c r="BG90" s="10">
        <f>BG89*1.1</f>
        <v>0.341</v>
      </c>
      <c r="BH90" s="10">
        <f t="shared" si="81"/>
        <v>0.6575975999999998</v>
      </c>
      <c r="BI90" s="10">
        <v>4.5</v>
      </c>
      <c r="BJ90" s="9">
        <v>0.04</v>
      </c>
      <c r="BK90" s="8">
        <v>0.045</v>
      </c>
      <c r="BL90" s="10">
        <v>0.4</v>
      </c>
      <c r="BM90" s="9">
        <f t="shared" si="43"/>
        <v>0.045</v>
      </c>
      <c r="BN90" s="2"/>
      <c r="BO90" s="2"/>
      <c r="BP90" s="2"/>
      <c r="BQ90" s="2"/>
      <c r="BR90" s="2"/>
      <c r="BS90" s="2"/>
      <c r="BT90" s="2"/>
      <c r="BU90" s="2"/>
      <c r="BV90" s="3"/>
      <c r="BW90" s="3"/>
      <c r="BX90" s="3"/>
      <c r="BY90" s="3"/>
    </row>
    <row r="91" spans="1:77" ht="12.75" hidden="1">
      <c r="A91" s="50" t="s">
        <v>71</v>
      </c>
      <c r="B91" s="51"/>
      <c r="C91" s="31">
        <f t="shared" si="51"/>
        <v>0.22000000000000003</v>
      </c>
      <c r="D91" s="10">
        <v>0.2</v>
      </c>
      <c r="E91" s="10">
        <f t="shared" si="52"/>
        <v>0.253</v>
      </c>
      <c r="F91" s="10">
        <f t="shared" si="53"/>
        <v>0.48400000000000004</v>
      </c>
      <c r="G91" s="10">
        <v>0.44</v>
      </c>
      <c r="H91" s="10">
        <f t="shared" si="54"/>
        <v>0.5566</v>
      </c>
      <c r="I91" s="10">
        <f t="shared" si="55"/>
        <v>287.5</v>
      </c>
      <c r="J91" s="10">
        <f t="shared" si="56"/>
        <v>1.1</v>
      </c>
      <c r="K91" s="10">
        <v>1</v>
      </c>
      <c r="L91" s="10">
        <f t="shared" si="57"/>
        <v>1.265</v>
      </c>
      <c r="M91" s="10">
        <f t="shared" si="58"/>
        <v>0.44000000000000006</v>
      </c>
      <c r="N91" s="10">
        <v>0.4</v>
      </c>
      <c r="O91" s="7">
        <f t="shared" si="59"/>
        <v>0.506</v>
      </c>
      <c r="P91" s="7">
        <f t="shared" si="60"/>
        <v>1.254</v>
      </c>
      <c r="Q91" s="10">
        <f aca="true" t="shared" si="82" ref="Q91:Q110">R91*1.14</f>
        <v>1.14</v>
      </c>
      <c r="R91" s="10">
        <v>1</v>
      </c>
      <c r="S91" s="10">
        <f aca="true" t="shared" si="83" ref="S91:S109">P91*1.15</f>
        <v>1.4421</v>
      </c>
      <c r="T91" s="10">
        <v>250</v>
      </c>
      <c r="U91" s="10">
        <f t="shared" si="61"/>
        <v>287.5</v>
      </c>
      <c r="V91" s="10">
        <f t="shared" si="62"/>
        <v>1.254</v>
      </c>
      <c r="W91" s="10">
        <f t="shared" si="63"/>
        <v>1.4421</v>
      </c>
      <c r="X91" s="10">
        <f t="shared" si="64"/>
        <v>0.1254</v>
      </c>
      <c r="Y91" s="10">
        <f aca="true" t="shared" si="84" ref="Y91:Y110">Z91*1.14</f>
        <v>0.11399999999999999</v>
      </c>
      <c r="Z91" s="10">
        <v>0.1</v>
      </c>
      <c r="AA91" s="10">
        <f t="shared" si="65"/>
        <v>0.14421</v>
      </c>
      <c r="AB91" s="10">
        <f t="shared" si="66"/>
        <v>1.40448</v>
      </c>
      <c r="AC91" s="10">
        <f t="shared" si="44"/>
        <v>1.2768</v>
      </c>
      <c r="AD91" s="10">
        <v>1.12</v>
      </c>
      <c r="AE91" s="10">
        <f t="shared" si="67"/>
        <v>1.615152</v>
      </c>
      <c r="AF91" s="10">
        <f t="shared" si="68"/>
        <v>223.4628</v>
      </c>
      <c r="AG91" s="10">
        <f t="shared" si="46"/>
        <v>203.14799999999997</v>
      </c>
      <c r="AH91" s="10">
        <v>178.2</v>
      </c>
      <c r="AI91" s="10">
        <f t="shared" si="69"/>
        <v>256.98222</v>
      </c>
      <c r="AJ91" s="10">
        <f t="shared" si="70"/>
        <v>103.455</v>
      </c>
      <c r="AK91" s="10">
        <f t="shared" si="47"/>
        <v>94.05</v>
      </c>
      <c r="AL91" s="10">
        <v>82.5</v>
      </c>
      <c r="AM91" s="10">
        <f t="shared" si="71"/>
        <v>118.97325</v>
      </c>
      <c r="AN91" s="10">
        <f t="shared" si="72"/>
        <v>14.39592</v>
      </c>
      <c r="AO91" s="10">
        <f t="shared" si="48"/>
        <v>13.0872</v>
      </c>
      <c r="AP91" s="10">
        <v>11.48</v>
      </c>
      <c r="AQ91" s="10">
        <f t="shared" si="73"/>
        <v>16.555308</v>
      </c>
      <c r="AR91" s="10">
        <f t="shared" si="74"/>
        <v>2.574</v>
      </c>
      <c r="AS91" s="7">
        <v>2.34</v>
      </c>
      <c r="AT91" s="10">
        <f t="shared" si="75"/>
        <v>2.9600999999999997</v>
      </c>
      <c r="AU91" s="10">
        <f t="shared" si="76"/>
        <v>496.584</v>
      </c>
      <c r="AV91" s="7">
        <f t="shared" si="49"/>
        <v>451.43999999999994</v>
      </c>
      <c r="AW91" s="10">
        <v>396</v>
      </c>
      <c r="AX91" s="10"/>
      <c r="AY91" s="10">
        <f t="shared" si="77"/>
        <v>571.0716</v>
      </c>
      <c r="AZ91" s="10">
        <f t="shared" si="78"/>
        <v>656.7323399999999</v>
      </c>
      <c r="BA91" s="10">
        <f t="shared" si="79"/>
        <v>0</v>
      </c>
      <c r="BB91" s="10">
        <f t="shared" si="50"/>
        <v>0</v>
      </c>
      <c r="BC91" s="10"/>
      <c r="BD91" s="10"/>
      <c r="BE91" s="10">
        <f t="shared" si="80"/>
        <v>0</v>
      </c>
      <c r="BF91" s="10">
        <f t="shared" si="45"/>
        <v>0</v>
      </c>
      <c r="BG91" s="10">
        <v>1</v>
      </c>
      <c r="BH91" s="10">
        <f t="shared" si="81"/>
        <v>0</v>
      </c>
      <c r="BI91" s="10">
        <v>4.5</v>
      </c>
      <c r="BJ91" s="9">
        <v>0.018</v>
      </c>
      <c r="BK91" s="8">
        <f>BL91*1.14</f>
        <v>0.045599999999999995</v>
      </c>
      <c r="BL91" s="9">
        <v>0.04</v>
      </c>
      <c r="BM91" s="9">
        <f t="shared" si="43"/>
        <v>0.045599999999999995</v>
      </c>
      <c r="BN91" s="2"/>
      <c r="BO91" s="2"/>
      <c r="BP91" s="2"/>
      <c r="BQ91" s="2"/>
      <c r="BR91" s="2"/>
      <c r="BS91" s="2"/>
      <c r="BT91" s="2"/>
      <c r="BU91" s="2"/>
      <c r="BV91" s="3"/>
      <c r="BW91" s="3"/>
      <c r="BX91" s="3"/>
      <c r="BY91" s="3"/>
    </row>
    <row r="92" spans="1:77" ht="12.75">
      <c r="A92" s="52"/>
      <c r="B92" s="53"/>
      <c r="C92" s="31">
        <f t="shared" si="51"/>
        <v>0.275</v>
      </c>
      <c r="D92" s="10">
        <v>0.25</v>
      </c>
      <c r="E92" s="10">
        <f t="shared" si="52"/>
        <v>0.31625</v>
      </c>
      <c r="F92" s="10">
        <f t="shared" si="53"/>
        <v>0.6050000000000001</v>
      </c>
      <c r="G92" s="10">
        <v>0.55</v>
      </c>
      <c r="H92" s="10">
        <f t="shared" si="54"/>
        <v>0.6957500000000001</v>
      </c>
      <c r="I92" s="10">
        <f t="shared" si="55"/>
        <v>287.5</v>
      </c>
      <c r="J92" s="10">
        <f t="shared" si="56"/>
        <v>1.518</v>
      </c>
      <c r="K92" s="10">
        <v>1.38</v>
      </c>
      <c r="L92" s="10">
        <f t="shared" si="57"/>
        <v>1.7456999999999998</v>
      </c>
      <c r="M92" s="10">
        <f t="shared" si="58"/>
        <v>0.44000000000000006</v>
      </c>
      <c r="N92" s="10">
        <v>0.4</v>
      </c>
      <c r="O92" s="7">
        <f t="shared" si="59"/>
        <v>0.506</v>
      </c>
      <c r="P92" s="7">
        <f t="shared" si="60"/>
        <v>1.3794000000000002</v>
      </c>
      <c r="Q92" s="10">
        <f t="shared" si="82"/>
        <v>1.254</v>
      </c>
      <c r="R92" s="10">
        <f>R91*1.1</f>
        <v>1.1</v>
      </c>
      <c r="S92" s="10">
        <v>1.59</v>
      </c>
      <c r="T92" s="10">
        <v>250</v>
      </c>
      <c r="U92" s="10">
        <f t="shared" si="61"/>
        <v>287.5</v>
      </c>
      <c r="V92" s="10">
        <f t="shared" si="62"/>
        <v>1.3794000000000002</v>
      </c>
      <c r="W92" s="10">
        <f t="shared" si="63"/>
        <v>1.58631</v>
      </c>
      <c r="X92" s="10">
        <f t="shared" si="64"/>
        <v>0.13794000000000003</v>
      </c>
      <c r="Y92" s="10">
        <f t="shared" si="84"/>
        <v>0.1254</v>
      </c>
      <c r="Z92" s="10">
        <f>Z91*1.1</f>
        <v>0.11000000000000001</v>
      </c>
      <c r="AA92" s="10">
        <f t="shared" si="65"/>
        <v>0.15863100000000002</v>
      </c>
      <c r="AB92" s="10">
        <f t="shared" si="66"/>
        <v>4.31376</v>
      </c>
      <c r="AC92" s="10">
        <f t="shared" si="44"/>
        <v>3.9215999999999998</v>
      </c>
      <c r="AD92" s="10">
        <v>3.44</v>
      </c>
      <c r="AE92" s="10">
        <f t="shared" si="67"/>
        <v>4.960824</v>
      </c>
      <c r="AF92" s="10">
        <f t="shared" si="68"/>
        <v>245.80908</v>
      </c>
      <c r="AG92" s="10">
        <f t="shared" si="46"/>
        <v>223.4628</v>
      </c>
      <c r="AH92" s="10">
        <f>AH91*1.1</f>
        <v>196.02</v>
      </c>
      <c r="AI92" s="10">
        <f t="shared" si="69"/>
        <v>282.68044199999997</v>
      </c>
      <c r="AJ92" s="10">
        <f t="shared" si="70"/>
        <v>113.80050000000003</v>
      </c>
      <c r="AK92" s="10">
        <f t="shared" si="47"/>
        <v>103.45500000000001</v>
      </c>
      <c r="AL92" s="10">
        <f>AL91*1.1</f>
        <v>90.75000000000001</v>
      </c>
      <c r="AM92" s="10">
        <f t="shared" si="71"/>
        <v>130.87057500000003</v>
      </c>
      <c r="AN92" s="10">
        <f t="shared" si="72"/>
        <v>15.835512000000001</v>
      </c>
      <c r="AO92" s="10">
        <f t="shared" si="48"/>
        <v>14.39592</v>
      </c>
      <c r="AP92" s="10">
        <f>AP91*1.1</f>
        <v>12.628000000000002</v>
      </c>
      <c r="AQ92" s="10">
        <f t="shared" si="73"/>
        <v>18.2108388</v>
      </c>
      <c r="AR92" s="10">
        <f t="shared" si="74"/>
        <v>2.574</v>
      </c>
      <c r="AS92" s="7">
        <v>2.34</v>
      </c>
      <c r="AT92" s="10">
        <f t="shared" si="75"/>
        <v>2.9600999999999997</v>
      </c>
      <c r="AU92" s="10">
        <f t="shared" si="76"/>
        <v>546.2424000000001</v>
      </c>
      <c r="AV92" s="7">
        <f t="shared" si="49"/>
        <v>496.584</v>
      </c>
      <c r="AW92" s="10">
        <f>AW91*1.1</f>
        <v>435.6</v>
      </c>
      <c r="AX92" s="10"/>
      <c r="AY92" s="10">
        <f t="shared" si="77"/>
        <v>628.17876</v>
      </c>
      <c r="AZ92" s="10">
        <f t="shared" si="78"/>
        <v>722.405574</v>
      </c>
      <c r="BA92" s="10">
        <f t="shared" si="79"/>
        <v>1.3794000000000002</v>
      </c>
      <c r="BB92" s="10">
        <f t="shared" si="50"/>
        <v>1.254</v>
      </c>
      <c r="BC92" s="10">
        <v>1.1</v>
      </c>
      <c r="BD92" s="10"/>
      <c r="BE92" s="10">
        <f t="shared" si="80"/>
        <v>1.572516</v>
      </c>
      <c r="BF92" s="10">
        <f t="shared" si="45"/>
        <v>1.42956</v>
      </c>
      <c r="BG92" s="10">
        <f>BG91*1.1</f>
        <v>1.1</v>
      </c>
      <c r="BH92" s="10">
        <f t="shared" si="81"/>
        <v>1.8083934</v>
      </c>
      <c r="BI92" s="10">
        <v>4.5</v>
      </c>
      <c r="BJ92" s="9">
        <v>0.16</v>
      </c>
      <c r="BK92" s="8">
        <v>0.18</v>
      </c>
      <c r="BL92" s="10">
        <v>0.16</v>
      </c>
      <c r="BM92" s="9">
        <f t="shared" si="43"/>
        <v>0.18</v>
      </c>
      <c r="BN92" s="2"/>
      <c r="BO92" s="2"/>
      <c r="BP92" s="2"/>
      <c r="BQ92" s="2"/>
      <c r="BR92" s="2"/>
      <c r="BS92" s="2"/>
      <c r="BT92" s="2"/>
      <c r="BU92" s="2"/>
      <c r="BV92" s="3"/>
      <c r="BW92" s="3"/>
      <c r="BX92" s="3"/>
      <c r="BY92" s="3"/>
    </row>
    <row r="93" spans="1:77" ht="1.5" customHeight="1" hidden="1">
      <c r="A93" s="50" t="s">
        <v>72</v>
      </c>
      <c r="B93" s="51"/>
      <c r="C93" s="31">
        <f t="shared" si="51"/>
        <v>0.11000000000000001</v>
      </c>
      <c r="D93" s="10">
        <v>0.1</v>
      </c>
      <c r="E93" s="10">
        <f t="shared" si="52"/>
        <v>0.1265</v>
      </c>
      <c r="F93" s="10">
        <f t="shared" si="53"/>
        <v>0.22000000000000003</v>
      </c>
      <c r="G93" s="10">
        <v>0.2</v>
      </c>
      <c r="H93" s="10">
        <f t="shared" si="54"/>
        <v>0.253</v>
      </c>
      <c r="I93" s="10">
        <f t="shared" si="55"/>
        <v>287.5</v>
      </c>
      <c r="J93" s="10">
        <f t="shared" si="56"/>
        <v>0.6050000000000001</v>
      </c>
      <c r="K93" s="10">
        <v>0.55</v>
      </c>
      <c r="L93" s="10">
        <f t="shared" si="57"/>
        <v>0.6957500000000001</v>
      </c>
      <c r="M93" s="10">
        <f t="shared" si="58"/>
        <v>0.44000000000000006</v>
      </c>
      <c r="N93" s="10">
        <v>0.4</v>
      </c>
      <c r="O93" s="7">
        <f t="shared" si="59"/>
        <v>0.506</v>
      </c>
      <c r="P93" s="7">
        <f t="shared" si="60"/>
        <v>0.8903399999999999</v>
      </c>
      <c r="Q93" s="10">
        <f t="shared" si="82"/>
        <v>0.8093999999999999</v>
      </c>
      <c r="R93" s="10">
        <f>0.71*R91</f>
        <v>0.71</v>
      </c>
      <c r="S93" s="10">
        <f t="shared" si="83"/>
        <v>1.0238909999999999</v>
      </c>
      <c r="T93" s="10">
        <v>250</v>
      </c>
      <c r="U93" s="10">
        <f t="shared" si="61"/>
        <v>287.5</v>
      </c>
      <c r="V93" s="10">
        <f t="shared" si="62"/>
        <v>0.8903399999999999</v>
      </c>
      <c r="W93" s="10">
        <f t="shared" si="63"/>
        <v>1.0238909999999999</v>
      </c>
      <c r="X93" s="10">
        <f t="shared" si="64"/>
        <v>0.08903399999999999</v>
      </c>
      <c r="Y93" s="10">
        <f t="shared" si="84"/>
        <v>0.08093999999999998</v>
      </c>
      <c r="Z93" s="10">
        <f>0.71*Z91</f>
        <v>0.071</v>
      </c>
      <c r="AA93" s="10">
        <f t="shared" si="65"/>
        <v>0.10238909999999998</v>
      </c>
      <c r="AB93" s="10">
        <f t="shared" si="66"/>
        <v>0.9971808</v>
      </c>
      <c r="AC93" s="10">
        <f t="shared" si="44"/>
        <v>0.9065279999999999</v>
      </c>
      <c r="AD93" s="10">
        <f>0.71*AD91</f>
        <v>0.7952</v>
      </c>
      <c r="AE93" s="10">
        <f t="shared" si="67"/>
        <v>1.14675792</v>
      </c>
      <c r="AF93" s="10">
        <f t="shared" si="68"/>
        <v>158.65858799999998</v>
      </c>
      <c r="AG93" s="10">
        <f t="shared" si="46"/>
        <v>144.23507999999998</v>
      </c>
      <c r="AH93" s="10">
        <f>0.71*AH91</f>
        <v>126.52199999999999</v>
      </c>
      <c r="AI93" s="10">
        <f t="shared" si="69"/>
        <v>182.45737619999997</v>
      </c>
      <c r="AJ93" s="10">
        <f t="shared" si="70"/>
        <v>73.45305</v>
      </c>
      <c r="AK93" s="10">
        <f t="shared" si="47"/>
        <v>66.7755</v>
      </c>
      <c r="AL93" s="10">
        <f>0.71*AL91</f>
        <v>58.574999999999996</v>
      </c>
      <c r="AM93" s="10">
        <f t="shared" si="71"/>
        <v>84.4710075</v>
      </c>
      <c r="AN93" s="10">
        <f t="shared" si="72"/>
        <v>10.2211032</v>
      </c>
      <c r="AO93" s="10">
        <f t="shared" si="48"/>
        <v>9.291912</v>
      </c>
      <c r="AP93" s="10">
        <f>0.71*AP91</f>
        <v>8.1508</v>
      </c>
      <c r="AQ93" s="10">
        <f t="shared" si="73"/>
        <v>11.75426868</v>
      </c>
      <c r="AR93" s="10">
        <f t="shared" si="74"/>
        <v>2.574</v>
      </c>
      <c r="AS93" s="7">
        <v>2.34</v>
      </c>
      <c r="AT93" s="10">
        <f t="shared" si="75"/>
        <v>2.9600999999999997</v>
      </c>
      <c r="AU93" s="10">
        <f t="shared" si="76"/>
        <v>352.57464</v>
      </c>
      <c r="AV93" s="7">
        <f t="shared" si="49"/>
        <v>320.52239999999995</v>
      </c>
      <c r="AW93" s="10">
        <f>0.71*AW91</f>
        <v>281.15999999999997</v>
      </c>
      <c r="AX93" s="10"/>
      <c r="AY93" s="10">
        <f t="shared" si="77"/>
        <v>405.460836</v>
      </c>
      <c r="AZ93" s="10">
        <f t="shared" si="78"/>
        <v>466.27996139999993</v>
      </c>
      <c r="BA93" s="10">
        <f t="shared" si="79"/>
        <v>0</v>
      </c>
      <c r="BB93" s="10">
        <f t="shared" si="50"/>
        <v>0</v>
      </c>
      <c r="BC93" s="10"/>
      <c r="BD93" s="10"/>
      <c r="BE93" s="10">
        <f t="shared" si="80"/>
        <v>0</v>
      </c>
      <c r="BF93" s="10">
        <f t="shared" si="45"/>
        <v>0</v>
      </c>
      <c r="BG93" s="10">
        <f>0.71*BG91</f>
        <v>0.71</v>
      </c>
      <c r="BH93" s="10">
        <f t="shared" si="81"/>
        <v>0</v>
      </c>
      <c r="BI93" s="10">
        <v>4.5</v>
      </c>
      <c r="BJ93" s="9">
        <f>0.71*BJ91</f>
        <v>0.012779999999999998</v>
      </c>
      <c r="BK93" s="8">
        <f aca="true" t="shared" si="85" ref="BK93:BK110">BL93*1.14</f>
        <v>0.032375999999999995</v>
      </c>
      <c r="BL93" s="9">
        <f>0.71*BL91</f>
        <v>0.028399999999999998</v>
      </c>
      <c r="BM93" s="9">
        <f t="shared" si="43"/>
        <v>0.032375999999999995</v>
      </c>
      <c r="BN93" s="2"/>
      <c r="BO93" s="2"/>
      <c r="BP93" s="2"/>
      <c r="BQ93" s="2"/>
      <c r="BR93" s="2"/>
      <c r="BS93" s="2"/>
      <c r="BT93" s="2"/>
      <c r="BU93" s="2"/>
      <c r="BV93" s="3"/>
      <c r="BW93" s="3"/>
      <c r="BX93" s="3"/>
      <c r="BY93" s="3"/>
    </row>
    <row r="94" spans="1:77" ht="12.75">
      <c r="A94" s="52"/>
      <c r="B94" s="53"/>
      <c r="C94" s="31">
        <f t="shared" si="51"/>
        <v>0.14300000000000002</v>
      </c>
      <c r="D94" s="10">
        <v>0.13</v>
      </c>
      <c r="E94" s="10">
        <f t="shared" si="52"/>
        <v>0.16445</v>
      </c>
      <c r="F94" s="10">
        <f t="shared" si="53"/>
        <v>0.275</v>
      </c>
      <c r="G94" s="10">
        <v>0.25</v>
      </c>
      <c r="H94" s="10">
        <f t="shared" si="54"/>
        <v>0.31625</v>
      </c>
      <c r="I94" s="10">
        <f t="shared" si="55"/>
        <v>287.5</v>
      </c>
      <c r="J94" s="10">
        <f t="shared" si="56"/>
        <v>0.77</v>
      </c>
      <c r="K94" s="10">
        <v>0.7</v>
      </c>
      <c r="L94" s="10">
        <f t="shared" si="57"/>
        <v>0.8855</v>
      </c>
      <c r="M94" s="10">
        <f t="shared" si="58"/>
        <v>0.44000000000000006</v>
      </c>
      <c r="N94" s="10">
        <v>0.4</v>
      </c>
      <c r="O94" s="7">
        <f t="shared" si="59"/>
        <v>0.506</v>
      </c>
      <c r="P94" s="7">
        <f t="shared" si="60"/>
        <v>0.979374</v>
      </c>
      <c r="Q94" s="10">
        <f t="shared" si="82"/>
        <v>0.8903399999999999</v>
      </c>
      <c r="R94" s="10">
        <f>R93*1.1</f>
        <v>0.781</v>
      </c>
      <c r="S94" s="10">
        <v>0.36</v>
      </c>
      <c r="T94" s="10">
        <v>250</v>
      </c>
      <c r="U94" s="10">
        <f t="shared" si="61"/>
        <v>287.5</v>
      </c>
      <c r="V94" s="10">
        <f t="shared" si="62"/>
        <v>0.979374</v>
      </c>
      <c r="W94" s="10">
        <f t="shared" si="63"/>
        <v>1.1262800999999998</v>
      </c>
      <c r="X94" s="10">
        <f t="shared" si="64"/>
        <v>0.09793740000000001</v>
      </c>
      <c r="Y94" s="10">
        <f t="shared" si="84"/>
        <v>0.089034</v>
      </c>
      <c r="Z94" s="10">
        <f>Z93*1.1</f>
        <v>0.0781</v>
      </c>
      <c r="AA94" s="10">
        <f t="shared" si="65"/>
        <v>0.11262801</v>
      </c>
      <c r="AB94" s="10">
        <f t="shared" si="66"/>
        <v>1.0968988800000001</v>
      </c>
      <c r="AC94" s="10">
        <f t="shared" si="44"/>
        <v>0.9971808</v>
      </c>
      <c r="AD94" s="10">
        <f>AD93*1.1</f>
        <v>0.87472</v>
      </c>
      <c r="AE94" s="10">
        <f t="shared" si="67"/>
        <v>1.261433712</v>
      </c>
      <c r="AF94" s="10">
        <f t="shared" si="68"/>
        <v>174.52444680000002</v>
      </c>
      <c r="AG94" s="10">
        <f t="shared" si="46"/>
        <v>158.658588</v>
      </c>
      <c r="AH94" s="10">
        <f>AH93*1.1</f>
        <v>139.1742</v>
      </c>
      <c r="AI94" s="10">
        <f t="shared" si="69"/>
        <v>200.70311382</v>
      </c>
      <c r="AJ94" s="10">
        <f t="shared" si="70"/>
        <v>80.79835500000002</v>
      </c>
      <c r="AK94" s="10">
        <f t="shared" si="47"/>
        <v>73.45305</v>
      </c>
      <c r="AL94" s="10">
        <f>AL93*1.1</f>
        <v>64.4325</v>
      </c>
      <c r="AM94" s="10">
        <f t="shared" si="71"/>
        <v>92.91810825</v>
      </c>
      <c r="AN94" s="10">
        <f t="shared" si="72"/>
        <v>11.243213520000001</v>
      </c>
      <c r="AO94" s="10">
        <f t="shared" si="48"/>
        <v>10.2211032</v>
      </c>
      <c r="AP94" s="10">
        <f>AP93*1.1</f>
        <v>8.96588</v>
      </c>
      <c r="AQ94" s="10">
        <f t="shared" si="73"/>
        <v>12.929695548</v>
      </c>
      <c r="AR94" s="10">
        <f t="shared" si="74"/>
        <v>2.574</v>
      </c>
      <c r="AS94" s="7">
        <v>2.34</v>
      </c>
      <c r="AT94" s="10">
        <f t="shared" si="75"/>
        <v>2.9600999999999997</v>
      </c>
      <c r="AU94" s="10">
        <f t="shared" si="76"/>
        <v>387.832104</v>
      </c>
      <c r="AV94" s="7">
        <f t="shared" si="49"/>
        <v>352.57464</v>
      </c>
      <c r="AW94" s="10">
        <f>AW93*1.1</f>
        <v>309.276</v>
      </c>
      <c r="AX94" s="10"/>
      <c r="AY94" s="10">
        <f t="shared" si="77"/>
        <v>446.0069196</v>
      </c>
      <c r="AZ94" s="10">
        <f t="shared" si="78"/>
        <v>512.90795754</v>
      </c>
      <c r="BA94" s="10">
        <f t="shared" si="79"/>
        <v>1.0658999999999998</v>
      </c>
      <c r="BB94" s="10">
        <f t="shared" si="50"/>
        <v>0.9689999999999999</v>
      </c>
      <c r="BC94" s="10">
        <v>0.85</v>
      </c>
      <c r="BD94" s="10"/>
      <c r="BE94" s="10">
        <f t="shared" si="80"/>
        <v>1.215126</v>
      </c>
      <c r="BF94" s="10">
        <f t="shared" si="45"/>
        <v>1.1046599999999998</v>
      </c>
      <c r="BG94" s="10">
        <f>BG93*1.1</f>
        <v>0.781</v>
      </c>
      <c r="BH94" s="10">
        <f t="shared" si="81"/>
        <v>1.3973948999999999</v>
      </c>
      <c r="BI94" s="10">
        <v>4.5</v>
      </c>
      <c r="BJ94" s="9">
        <v>0.04</v>
      </c>
      <c r="BK94" s="8">
        <f t="shared" si="85"/>
        <v>0.045599999999999995</v>
      </c>
      <c r="BL94" s="10">
        <v>0.04</v>
      </c>
      <c r="BM94" s="9">
        <f t="shared" si="43"/>
        <v>0.045599999999999995</v>
      </c>
      <c r="BN94" s="2"/>
      <c r="BO94" s="2"/>
      <c r="BP94" s="2"/>
      <c r="BQ94" s="2"/>
      <c r="BR94" s="2"/>
      <c r="BS94" s="2"/>
      <c r="BT94" s="2"/>
      <c r="BU94" s="2"/>
      <c r="BV94" s="3"/>
      <c r="BW94" s="3"/>
      <c r="BX94" s="3"/>
      <c r="BY94" s="3"/>
    </row>
    <row r="95" spans="1:77" ht="12.75" hidden="1">
      <c r="A95" s="50" t="s">
        <v>73</v>
      </c>
      <c r="B95" s="51"/>
      <c r="C95" s="31">
        <f t="shared" si="51"/>
        <v>0.14300000000000002</v>
      </c>
      <c r="D95" s="10">
        <v>0.13</v>
      </c>
      <c r="E95" s="10">
        <f t="shared" si="52"/>
        <v>0.16445</v>
      </c>
      <c r="F95" s="10">
        <f t="shared" si="53"/>
        <v>0.275</v>
      </c>
      <c r="G95" s="10">
        <v>0.25</v>
      </c>
      <c r="H95" s="10">
        <f t="shared" si="54"/>
        <v>0.31625</v>
      </c>
      <c r="I95" s="10">
        <f t="shared" si="55"/>
        <v>287.5</v>
      </c>
      <c r="J95" s="10">
        <f t="shared" si="56"/>
        <v>0.77</v>
      </c>
      <c r="K95" s="10">
        <v>0.7</v>
      </c>
      <c r="L95" s="10">
        <f t="shared" si="57"/>
        <v>0.8855</v>
      </c>
      <c r="M95" s="10">
        <f t="shared" si="58"/>
        <v>0.44000000000000006</v>
      </c>
      <c r="N95" s="10">
        <v>0.4</v>
      </c>
      <c r="O95" s="7">
        <f t="shared" si="59"/>
        <v>0.506</v>
      </c>
      <c r="P95" s="7">
        <f t="shared" si="60"/>
        <v>0.2508</v>
      </c>
      <c r="Q95" s="10">
        <f t="shared" si="82"/>
        <v>0.22799999999999998</v>
      </c>
      <c r="R95" s="10">
        <f>0.2*R91</f>
        <v>0.2</v>
      </c>
      <c r="S95" s="10">
        <f t="shared" si="83"/>
        <v>0.28842</v>
      </c>
      <c r="T95" s="10">
        <v>250</v>
      </c>
      <c r="U95" s="10">
        <f t="shared" si="61"/>
        <v>287.5</v>
      </c>
      <c r="V95" s="10">
        <f t="shared" si="62"/>
        <v>0.2508</v>
      </c>
      <c r="W95" s="10">
        <f t="shared" si="63"/>
        <v>0.28842</v>
      </c>
      <c r="X95" s="10">
        <f t="shared" si="64"/>
        <v>0.02508</v>
      </c>
      <c r="Y95" s="10">
        <f t="shared" si="84"/>
        <v>0.0228</v>
      </c>
      <c r="Z95" s="10">
        <f>0.2*Z91</f>
        <v>0.020000000000000004</v>
      </c>
      <c r="AA95" s="10">
        <f t="shared" si="65"/>
        <v>0.028842</v>
      </c>
      <c r="AB95" s="10">
        <f t="shared" si="66"/>
        <v>0.28089600000000003</v>
      </c>
      <c r="AC95" s="10">
        <f t="shared" si="44"/>
        <v>0.25536000000000003</v>
      </c>
      <c r="AD95" s="10">
        <f>0.2*AD91</f>
        <v>0.22400000000000003</v>
      </c>
      <c r="AE95" s="10">
        <f t="shared" si="67"/>
        <v>0.3230304</v>
      </c>
      <c r="AF95" s="10">
        <f t="shared" si="68"/>
        <v>44.69256</v>
      </c>
      <c r="AG95" s="10">
        <f t="shared" si="46"/>
        <v>40.629599999999996</v>
      </c>
      <c r="AH95" s="10">
        <f>0.2*AH91</f>
        <v>35.64</v>
      </c>
      <c r="AI95" s="10">
        <f t="shared" si="69"/>
        <v>51.396443999999995</v>
      </c>
      <c r="AJ95" s="10">
        <f t="shared" si="70"/>
        <v>20.691</v>
      </c>
      <c r="AK95" s="10">
        <f t="shared" si="47"/>
        <v>18.81</v>
      </c>
      <c r="AL95" s="10">
        <f>0.2*AL91</f>
        <v>16.5</v>
      </c>
      <c r="AM95" s="10">
        <f t="shared" si="71"/>
        <v>23.794649999999997</v>
      </c>
      <c r="AN95" s="10">
        <f t="shared" si="72"/>
        <v>2.8791840000000004</v>
      </c>
      <c r="AO95" s="10">
        <f t="shared" si="48"/>
        <v>2.61744</v>
      </c>
      <c r="AP95" s="10">
        <f>0.2*AP91</f>
        <v>2.2960000000000003</v>
      </c>
      <c r="AQ95" s="10">
        <f t="shared" si="73"/>
        <v>3.3110616000000004</v>
      </c>
      <c r="AR95" s="10">
        <f t="shared" si="74"/>
        <v>2.574</v>
      </c>
      <c r="AS95" s="7">
        <v>2.34</v>
      </c>
      <c r="AT95" s="10">
        <f t="shared" si="75"/>
        <v>2.9600999999999997</v>
      </c>
      <c r="AU95" s="10">
        <f t="shared" si="76"/>
        <v>99.3168</v>
      </c>
      <c r="AV95" s="7">
        <f t="shared" si="49"/>
        <v>90.288</v>
      </c>
      <c r="AW95" s="10">
        <f>0.2*AW91</f>
        <v>79.2</v>
      </c>
      <c r="AX95" s="10"/>
      <c r="AY95" s="10">
        <f t="shared" si="77"/>
        <v>114.21431999999999</v>
      </c>
      <c r="AZ95" s="10">
        <f t="shared" si="78"/>
        <v>131.346468</v>
      </c>
      <c r="BA95" s="10">
        <f t="shared" si="79"/>
        <v>0</v>
      </c>
      <c r="BB95" s="10">
        <f t="shared" si="50"/>
        <v>0</v>
      </c>
      <c r="BC95" s="10"/>
      <c r="BD95" s="10"/>
      <c r="BE95" s="10">
        <f t="shared" si="80"/>
        <v>0</v>
      </c>
      <c r="BF95" s="10">
        <f t="shared" si="45"/>
        <v>0</v>
      </c>
      <c r="BG95" s="10">
        <f>0.2*BG91</f>
        <v>0.2</v>
      </c>
      <c r="BH95" s="10">
        <f t="shared" si="81"/>
        <v>0</v>
      </c>
      <c r="BI95" s="10">
        <v>4.5</v>
      </c>
      <c r="BJ95" s="9">
        <f>0.2*BJ91</f>
        <v>0.0036</v>
      </c>
      <c r="BK95" s="8">
        <f t="shared" si="85"/>
        <v>0.00912</v>
      </c>
      <c r="BL95" s="9">
        <f>0.2*BL91</f>
        <v>0.008</v>
      </c>
      <c r="BM95" s="9">
        <f>0.2*BM91</f>
        <v>0.00912</v>
      </c>
      <c r="BN95" s="2"/>
      <c r="BO95" s="2"/>
      <c r="BP95" s="2"/>
      <c r="BQ95" s="2"/>
      <c r="BR95" s="2"/>
      <c r="BS95" s="2"/>
      <c r="BT95" s="2"/>
      <c r="BU95" s="2"/>
      <c r="BV95" s="3"/>
      <c r="BW95" s="3"/>
      <c r="BX95" s="3"/>
      <c r="BY95" s="3"/>
    </row>
    <row r="96" spans="1:77" ht="12" customHeight="1">
      <c r="A96" s="52"/>
      <c r="B96" s="53"/>
      <c r="C96" s="31">
        <f t="shared" si="51"/>
        <v>0.14300000000000002</v>
      </c>
      <c r="D96" s="10">
        <v>0.13</v>
      </c>
      <c r="E96" s="10">
        <f t="shared" si="52"/>
        <v>0.16445</v>
      </c>
      <c r="F96" s="10">
        <f t="shared" si="53"/>
        <v>0.275</v>
      </c>
      <c r="G96" s="10">
        <v>0.25</v>
      </c>
      <c r="H96" s="10">
        <f t="shared" si="54"/>
        <v>0.31625</v>
      </c>
      <c r="I96" s="10">
        <f t="shared" si="55"/>
        <v>287.5</v>
      </c>
      <c r="J96" s="10">
        <f t="shared" si="56"/>
        <v>0.77</v>
      </c>
      <c r="K96" s="10">
        <v>0.7</v>
      </c>
      <c r="L96" s="10">
        <f t="shared" si="57"/>
        <v>0.8855</v>
      </c>
      <c r="M96" s="10">
        <f t="shared" si="58"/>
        <v>0.44000000000000006</v>
      </c>
      <c r="N96" s="10">
        <v>0.4</v>
      </c>
      <c r="O96" s="7">
        <f t="shared" si="59"/>
        <v>0.506</v>
      </c>
      <c r="P96" s="7">
        <f t="shared" si="60"/>
        <v>0.27588000000000007</v>
      </c>
      <c r="Q96" s="10">
        <f t="shared" si="82"/>
        <v>0.2508</v>
      </c>
      <c r="R96" s="10">
        <f>R95*1.1</f>
        <v>0.22000000000000003</v>
      </c>
      <c r="S96" s="10">
        <v>0.36</v>
      </c>
      <c r="T96" s="10">
        <v>250</v>
      </c>
      <c r="U96" s="10">
        <f t="shared" si="61"/>
        <v>287.5</v>
      </c>
      <c r="V96" s="10">
        <f t="shared" si="62"/>
        <v>0.27588000000000007</v>
      </c>
      <c r="W96" s="10">
        <f t="shared" si="63"/>
        <v>0.31726200000000004</v>
      </c>
      <c r="X96" s="10">
        <f t="shared" si="64"/>
        <v>0.02758800000000001</v>
      </c>
      <c r="Y96" s="10">
        <f t="shared" si="84"/>
        <v>0.025080000000000005</v>
      </c>
      <c r="Z96" s="10">
        <f>Z95*1.1</f>
        <v>0.022000000000000006</v>
      </c>
      <c r="AA96" s="10">
        <f t="shared" si="65"/>
        <v>0.03172620000000001</v>
      </c>
      <c r="AB96" s="10">
        <f t="shared" si="66"/>
        <v>0.3089856000000001</v>
      </c>
      <c r="AC96" s="10">
        <f t="shared" si="44"/>
        <v>0.28089600000000003</v>
      </c>
      <c r="AD96" s="10">
        <f>AD95*1.1</f>
        <v>0.24640000000000006</v>
      </c>
      <c r="AE96" s="10">
        <f t="shared" si="67"/>
        <v>0.35533344000000006</v>
      </c>
      <c r="AF96" s="10">
        <f t="shared" si="68"/>
        <v>49.161816</v>
      </c>
      <c r="AG96" s="10">
        <f t="shared" si="46"/>
        <v>44.69256</v>
      </c>
      <c r="AH96" s="10">
        <f>AH95*1.1</f>
        <v>39.204</v>
      </c>
      <c r="AI96" s="10">
        <f t="shared" si="69"/>
        <v>56.5360884</v>
      </c>
      <c r="AJ96" s="10">
        <f t="shared" si="70"/>
        <v>22.7601</v>
      </c>
      <c r="AK96" s="10">
        <f t="shared" si="47"/>
        <v>20.691</v>
      </c>
      <c r="AL96" s="10">
        <f>AL95*1.1</f>
        <v>18.150000000000002</v>
      </c>
      <c r="AM96" s="10">
        <f t="shared" si="71"/>
        <v>26.174115</v>
      </c>
      <c r="AN96" s="10">
        <f t="shared" si="72"/>
        <v>3.1671024</v>
      </c>
      <c r="AO96" s="10">
        <f t="shared" si="48"/>
        <v>2.879184</v>
      </c>
      <c r="AP96" s="10">
        <f>AP95*1.1</f>
        <v>2.5256000000000003</v>
      </c>
      <c r="AQ96" s="10">
        <f t="shared" si="73"/>
        <v>3.64216776</v>
      </c>
      <c r="AR96" s="10">
        <f t="shared" si="74"/>
        <v>2.574</v>
      </c>
      <c r="AS96" s="7">
        <v>2.34</v>
      </c>
      <c r="AT96" s="10">
        <f t="shared" si="75"/>
        <v>2.9600999999999997</v>
      </c>
      <c r="AU96" s="10">
        <f t="shared" si="76"/>
        <v>109.24848000000001</v>
      </c>
      <c r="AV96" s="7">
        <f t="shared" si="49"/>
        <v>99.3168</v>
      </c>
      <c r="AW96" s="10">
        <f>AW95*1.1</f>
        <v>87.12</v>
      </c>
      <c r="AX96" s="10"/>
      <c r="AY96" s="10">
        <f t="shared" si="77"/>
        <v>125.63575200000001</v>
      </c>
      <c r="AZ96" s="10">
        <f t="shared" si="78"/>
        <v>144.4811148</v>
      </c>
      <c r="BA96" s="10">
        <f t="shared" si="79"/>
        <v>0.3135</v>
      </c>
      <c r="BB96" s="10">
        <f t="shared" si="50"/>
        <v>0.285</v>
      </c>
      <c r="BC96" s="10">
        <v>0.25</v>
      </c>
      <c r="BD96" s="10"/>
      <c r="BE96" s="10">
        <f t="shared" si="80"/>
        <v>0.35739</v>
      </c>
      <c r="BF96" s="10">
        <f t="shared" si="45"/>
        <v>0.32489999999999997</v>
      </c>
      <c r="BG96" s="10">
        <f>BG95*1.1</f>
        <v>0.22000000000000003</v>
      </c>
      <c r="BH96" s="10">
        <f t="shared" si="81"/>
        <v>0.41099849999999993</v>
      </c>
      <c r="BI96" s="10">
        <v>4.5</v>
      </c>
      <c r="BJ96" s="9">
        <v>0.01</v>
      </c>
      <c r="BK96" s="8">
        <f t="shared" si="85"/>
        <v>0.011399999999999999</v>
      </c>
      <c r="BL96" s="10">
        <v>0.01</v>
      </c>
      <c r="BM96" s="9">
        <v>0.011</v>
      </c>
      <c r="BN96" s="2"/>
      <c r="BO96" s="2"/>
      <c r="BP96" s="2"/>
      <c r="BQ96" s="2"/>
      <c r="BR96" s="2"/>
      <c r="BS96" s="2"/>
      <c r="BT96" s="2"/>
      <c r="BU96" s="2"/>
      <c r="BV96" s="3"/>
      <c r="BW96" s="3"/>
      <c r="BX96" s="3"/>
      <c r="BY96" s="3"/>
    </row>
    <row r="97" spans="1:77" ht="12.75" hidden="1">
      <c r="A97" s="50" t="s">
        <v>74</v>
      </c>
      <c r="B97" s="51"/>
      <c r="C97" s="31">
        <f t="shared" si="51"/>
        <v>0.14300000000000002</v>
      </c>
      <c r="D97" s="10">
        <v>0.13</v>
      </c>
      <c r="E97" s="10">
        <f t="shared" si="52"/>
        <v>0.16445</v>
      </c>
      <c r="F97" s="10">
        <f t="shared" si="53"/>
        <v>0.275</v>
      </c>
      <c r="G97" s="10">
        <v>0.25</v>
      </c>
      <c r="H97" s="10">
        <f t="shared" si="54"/>
        <v>0.31625</v>
      </c>
      <c r="I97" s="10">
        <f t="shared" si="55"/>
        <v>287.5</v>
      </c>
      <c r="J97" s="10">
        <f t="shared" si="56"/>
        <v>0.77</v>
      </c>
      <c r="K97" s="10">
        <v>0.7</v>
      </c>
      <c r="L97" s="10">
        <f t="shared" si="57"/>
        <v>0.8855</v>
      </c>
      <c r="M97" s="10">
        <f t="shared" si="58"/>
        <v>0.44000000000000006</v>
      </c>
      <c r="N97" s="10">
        <v>0.4</v>
      </c>
      <c r="O97" s="7">
        <f t="shared" si="59"/>
        <v>0.506</v>
      </c>
      <c r="P97" s="7">
        <f t="shared" si="60"/>
        <v>0.52668</v>
      </c>
      <c r="Q97" s="10">
        <f t="shared" si="82"/>
        <v>0.47879999999999995</v>
      </c>
      <c r="R97" s="10">
        <f>0.42*R91</f>
        <v>0.42</v>
      </c>
      <c r="S97" s="10" t="e">
        <f>#REF!</f>
        <v>#REF!</v>
      </c>
      <c r="T97" s="10">
        <v>250</v>
      </c>
      <c r="U97" s="10">
        <f t="shared" si="61"/>
        <v>287.5</v>
      </c>
      <c r="V97" s="10">
        <f t="shared" si="62"/>
        <v>0.52668</v>
      </c>
      <c r="W97" s="10">
        <f t="shared" si="63"/>
        <v>0.6056819999999999</v>
      </c>
      <c r="X97" s="10">
        <f t="shared" si="64"/>
        <v>0.052668000000000006</v>
      </c>
      <c r="Y97" s="10">
        <f t="shared" si="84"/>
        <v>0.04788</v>
      </c>
      <c r="Z97" s="10">
        <f>0.42*Z91</f>
        <v>0.042</v>
      </c>
      <c r="AA97" s="10">
        <f t="shared" si="65"/>
        <v>0.0605682</v>
      </c>
      <c r="AB97" s="10">
        <f t="shared" si="66"/>
        <v>0.5898816</v>
      </c>
      <c r="AC97" s="10">
        <f t="shared" si="44"/>
        <v>0.536256</v>
      </c>
      <c r="AD97" s="10">
        <f>0.42*AD91</f>
        <v>0.47040000000000004</v>
      </c>
      <c r="AE97" s="10">
        <f t="shared" si="67"/>
        <v>0.6783638399999999</v>
      </c>
      <c r="AF97" s="10">
        <f t="shared" si="68"/>
        <v>93.85437599999999</v>
      </c>
      <c r="AG97" s="10">
        <f t="shared" si="46"/>
        <v>85.32215999999998</v>
      </c>
      <c r="AH97" s="10">
        <f>0.42*AH91</f>
        <v>74.844</v>
      </c>
      <c r="AI97" s="10">
        <f t="shared" si="69"/>
        <v>107.93253239999997</v>
      </c>
      <c r="AJ97" s="10">
        <f t="shared" si="70"/>
        <v>43.451100000000004</v>
      </c>
      <c r="AK97" s="10">
        <f t="shared" si="47"/>
        <v>39.501</v>
      </c>
      <c r="AL97" s="10">
        <f>0.42*AL91</f>
        <v>34.65</v>
      </c>
      <c r="AM97" s="10">
        <f t="shared" si="71"/>
        <v>49.968765</v>
      </c>
      <c r="AN97" s="10">
        <f t="shared" si="72"/>
        <v>6.0462864000000005</v>
      </c>
      <c r="AO97" s="10">
        <f t="shared" si="48"/>
        <v>5.496624</v>
      </c>
      <c r="AP97" s="10">
        <f>0.42*AP91</f>
        <v>4.8216</v>
      </c>
      <c r="AQ97" s="10">
        <f t="shared" si="73"/>
        <v>6.95322936</v>
      </c>
      <c r="AR97" s="10">
        <f t="shared" si="74"/>
        <v>2.574</v>
      </c>
      <c r="AS97" s="7">
        <v>2.34</v>
      </c>
      <c r="AT97" s="10">
        <f t="shared" si="75"/>
        <v>2.9600999999999997</v>
      </c>
      <c r="AU97" s="10">
        <f t="shared" si="76"/>
        <v>208.56528</v>
      </c>
      <c r="AV97" s="7">
        <f t="shared" si="49"/>
        <v>189.60479999999998</v>
      </c>
      <c r="AW97" s="10">
        <f>0.42*AW91</f>
        <v>166.32</v>
      </c>
      <c r="AX97" s="10"/>
      <c r="AY97" s="10">
        <f t="shared" si="77"/>
        <v>239.85007199999998</v>
      </c>
      <c r="AZ97" s="10">
        <f t="shared" si="78"/>
        <v>275.82758279999996</v>
      </c>
      <c r="BA97" s="10">
        <f t="shared" si="79"/>
        <v>0</v>
      </c>
      <c r="BB97" s="10">
        <f t="shared" si="50"/>
        <v>0</v>
      </c>
      <c r="BC97" s="10"/>
      <c r="BD97" s="10"/>
      <c r="BE97" s="10">
        <f t="shared" si="80"/>
        <v>0</v>
      </c>
      <c r="BF97" s="10">
        <f t="shared" si="45"/>
        <v>0</v>
      </c>
      <c r="BG97" s="10">
        <f>0.42*BG91</f>
        <v>0.42</v>
      </c>
      <c r="BH97" s="10">
        <f t="shared" si="81"/>
        <v>0</v>
      </c>
      <c r="BI97" s="10">
        <v>4.5</v>
      </c>
      <c r="BJ97" s="9">
        <f>0.42*BJ91</f>
        <v>0.007559999999999999</v>
      </c>
      <c r="BK97" s="8">
        <f t="shared" si="85"/>
        <v>0.019152</v>
      </c>
      <c r="BL97" s="9">
        <f>0.42*BL91</f>
        <v>0.0168</v>
      </c>
      <c r="BM97" s="9">
        <f>0.42*BM91</f>
        <v>0.019151999999999995</v>
      </c>
      <c r="BN97" s="2"/>
      <c r="BO97" s="2"/>
      <c r="BP97" s="2"/>
      <c r="BQ97" s="2"/>
      <c r="BR97" s="2"/>
      <c r="BS97" s="2"/>
      <c r="BT97" s="2"/>
      <c r="BU97" s="2"/>
      <c r="BV97" s="3"/>
      <c r="BW97" s="3"/>
      <c r="BX97" s="3"/>
      <c r="BY97" s="3"/>
    </row>
    <row r="98" spans="1:77" ht="12" customHeight="1">
      <c r="A98" s="52"/>
      <c r="B98" s="53"/>
      <c r="C98" s="31">
        <f t="shared" si="51"/>
        <v>0.14300000000000002</v>
      </c>
      <c r="D98" s="10">
        <v>0.13</v>
      </c>
      <c r="E98" s="10">
        <f t="shared" si="52"/>
        <v>0.16445</v>
      </c>
      <c r="F98" s="10">
        <f t="shared" si="53"/>
        <v>0.275</v>
      </c>
      <c r="G98" s="10">
        <v>0.25</v>
      </c>
      <c r="H98" s="10">
        <f t="shared" si="54"/>
        <v>0.31625</v>
      </c>
      <c r="I98" s="10">
        <f t="shared" si="55"/>
        <v>287.5</v>
      </c>
      <c r="J98" s="10">
        <f t="shared" si="56"/>
        <v>0.77</v>
      </c>
      <c r="K98" s="10">
        <v>0.7</v>
      </c>
      <c r="L98" s="10">
        <f t="shared" si="57"/>
        <v>0.8855</v>
      </c>
      <c r="M98" s="10">
        <f t="shared" si="58"/>
        <v>0.44000000000000006</v>
      </c>
      <c r="N98" s="10">
        <v>0.4</v>
      </c>
      <c r="O98" s="7">
        <f t="shared" si="59"/>
        <v>0.506</v>
      </c>
      <c r="P98" s="7">
        <f t="shared" si="60"/>
        <v>0.579348</v>
      </c>
      <c r="Q98" s="10">
        <f t="shared" si="82"/>
        <v>0.5266799999999999</v>
      </c>
      <c r="R98" s="10">
        <f>R97*1.1</f>
        <v>0.462</v>
      </c>
      <c r="S98" s="10">
        <v>0.72</v>
      </c>
      <c r="T98" s="10">
        <v>250</v>
      </c>
      <c r="U98" s="10">
        <f t="shared" si="61"/>
        <v>287.5</v>
      </c>
      <c r="V98" s="10">
        <f t="shared" si="62"/>
        <v>0.579348</v>
      </c>
      <c r="W98" s="10">
        <f t="shared" si="63"/>
        <v>0.6662501999999999</v>
      </c>
      <c r="X98" s="10">
        <f t="shared" si="64"/>
        <v>0.0579348</v>
      </c>
      <c r="Y98" s="10">
        <f t="shared" si="84"/>
        <v>0.052668</v>
      </c>
      <c r="Z98" s="10">
        <f>Z97*1.1</f>
        <v>0.046200000000000005</v>
      </c>
      <c r="AA98" s="10">
        <f t="shared" si="65"/>
        <v>0.06662502</v>
      </c>
      <c r="AB98" s="10">
        <f t="shared" si="66"/>
        <v>1.0658999999999998</v>
      </c>
      <c r="AC98" s="10">
        <f t="shared" si="44"/>
        <v>0.9689999999999999</v>
      </c>
      <c r="AD98" s="10">
        <v>0.85</v>
      </c>
      <c r="AE98" s="10">
        <f t="shared" si="67"/>
        <v>1.2257849999999997</v>
      </c>
      <c r="AF98" s="10">
        <f t="shared" si="68"/>
        <v>103.23981359999999</v>
      </c>
      <c r="AG98" s="10">
        <f t="shared" si="46"/>
        <v>93.85437599999999</v>
      </c>
      <c r="AH98" s="10">
        <f>AH97*1.1</f>
        <v>82.3284</v>
      </c>
      <c r="AI98" s="10">
        <f t="shared" si="69"/>
        <v>118.72578563999998</v>
      </c>
      <c r="AJ98" s="10">
        <f t="shared" si="70"/>
        <v>47.79621</v>
      </c>
      <c r="AK98" s="10">
        <f t="shared" si="47"/>
        <v>43.4511</v>
      </c>
      <c r="AL98" s="10">
        <f>AL97*1.1</f>
        <v>38.115</v>
      </c>
      <c r="AM98" s="10">
        <f t="shared" si="71"/>
        <v>54.9656415</v>
      </c>
      <c r="AN98" s="10">
        <f t="shared" si="72"/>
        <v>6.65091504</v>
      </c>
      <c r="AO98" s="10">
        <f t="shared" si="48"/>
        <v>6.0462864</v>
      </c>
      <c r="AP98" s="10">
        <f>AP97*1.1</f>
        <v>5.3037600000000005</v>
      </c>
      <c r="AQ98" s="10">
        <f t="shared" si="73"/>
        <v>7.648552295999999</v>
      </c>
      <c r="AR98" s="10">
        <f t="shared" si="74"/>
        <v>2.574</v>
      </c>
      <c r="AS98" s="7">
        <v>2.34</v>
      </c>
      <c r="AT98" s="10">
        <f t="shared" si="75"/>
        <v>2.9600999999999997</v>
      </c>
      <c r="AU98" s="10">
        <f t="shared" si="76"/>
        <v>229.421808</v>
      </c>
      <c r="AV98" s="7">
        <f t="shared" si="49"/>
        <v>208.56527999999997</v>
      </c>
      <c r="AW98" s="10">
        <f>AW97*1.1</f>
        <v>182.952</v>
      </c>
      <c r="AX98" s="10"/>
      <c r="AY98" s="10">
        <f t="shared" si="77"/>
        <v>263.8350792</v>
      </c>
      <c r="AZ98" s="10">
        <f t="shared" si="78"/>
        <v>303.41034107999997</v>
      </c>
      <c r="BA98" s="10">
        <f t="shared" si="79"/>
        <v>0.627</v>
      </c>
      <c r="BB98" s="10">
        <f t="shared" si="50"/>
        <v>0.57</v>
      </c>
      <c r="BC98" s="10">
        <v>0.5</v>
      </c>
      <c r="BD98" s="10"/>
      <c r="BE98" s="10">
        <f t="shared" si="80"/>
        <v>0.71478</v>
      </c>
      <c r="BF98" s="10">
        <f t="shared" si="45"/>
        <v>0.6497999999999999</v>
      </c>
      <c r="BG98" s="10">
        <f>BG97*1.1</f>
        <v>0.462</v>
      </c>
      <c r="BH98" s="10">
        <f t="shared" si="81"/>
        <v>0.8219969999999999</v>
      </c>
      <c r="BI98" s="10">
        <v>4.5</v>
      </c>
      <c r="BJ98" s="9">
        <v>0.04</v>
      </c>
      <c r="BK98" s="8">
        <f t="shared" si="85"/>
        <v>0.045599999999999995</v>
      </c>
      <c r="BL98" s="10">
        <v>0.04</v>
      </c>
      <c r="BM98" s="9">
        <v>0.046</v>
      </c>
      <c r="BN98" s="2"/>
      <c r="BO98" s="2"/>
      <c r="BP98" s="2"/>
      <c r="BQ98" s="2"/>
      <c r="BR98" s="2"/>
      <c r="BS98" s="2"/>
      <c r="BT98" s="2"/>
      <c r="BU98" s="2"/>
      <c r="BV98" s="3"/>
      <c r="BW98" s="3"/>
      <c r="BX98" s="3"/>
      <c r="BY98" s="3"/>
    </row>
    <row r="99" spans="1:77" ht="12.75" hidden="1">
      <c r="A99" s="50" t="s">
        <v>75</v>
      </c>
      <c r="B99" s="51"/>
      <c r="C99" s="31">
        <f t="shared" si="51"/>
        <v>0.14300000000000002</v>
      </c>
      <c r="D99" s="10">
        <v>0.13</v>
      </c>
      <c r="E99" s="10">
        <f t="shared" si="52"/>
        <v>0.16445</v>
      </c>
      <c r="F99" s="10">
        <f t="shared" si="53"/>
        <v>0.275</v>
      </c>
      <c r="G99" s="10">
        <v>0.25</v>
      </c>
      <c r="H99" s="10">
        <f t="shared" si="54"/>
        <v>0.31625</v>
      </c>
      <c r="I99" s="10">
        <f t="shared" si="55"/>
        <v>287.5</v>
      </c>
      <c r="J99" s="10">
        <f t="shared" si="56"/>
        <v>0.77</v>
      </c>
      <c r="K99" s="10">
        <v>0.7</v>
      </c>
      <c r="L99" s="10">
        <f t="shared" si="57"/>
        <v>0.8855</v>
      </c>
      <c r="M99" s="10">
        <f t="shared" si="58"/>
        <v>0.44000000000000006</v>
      </c>
      <c r="N99" s="10">
        <v>0.4</v>
      </c>
      <c r="O99" s="7">
        <f t="shared" si="59"/>
        <v>0.506</v>
      </c>
      <c r="P99" s="7">
        <f t="shared" si="60"/>
        <v>0.85272</v>
      </c>
      <c r="Q99" s="10">
        <f t="shared" si="82"/>
        <v>0.7752</v>
      </c>
      <c r="R99" s="10">
        <f>0.68*R91</f>
        <v>0.68</v>
      </c>
      <c r="S99" s="10">
        <f t="shared" si="83"/>
        <v>0.9806279999999999</v>
      </c>
      <c r="T99" s="10">
        <v>250</v>
      </c>
      <c r="U99" s="10">
        <f t="shared" si="61"/>
        <v>287.5</v>
      </c>
      <c r="V99" s="10">
        <f t="shared" si="62"/>
        <v>0.85272</v>
      </c>
      <c r="W99" s="10">
        <f t="shared" si="63"/>
        <v>0.9806279999999999</v>
      </c>
      <c r="X99" s="10">
        <f t="shared" si="64"/>
        <v>0.08527200000000001</v>
      </c>
      <c r="Y99" s="10">
        <f t="shared" si="84"/>
        <v>0.07752</v>
      </c>
      <c r="Z99" s="10">
        <f>0.68*Z91</f>
        <v>0.068</v>
      </c>
      <c r="AA99" s="10">
        <f t="shared" si="65"/>
        <v>0.0980628</v>
      </c>
      <c r="AB99" s="10">
        <f t="shared" si="66"/>
        <v>0.9550464000000002</v>
      </c>
      <c r="AC99" s="10">
        <f t="shared" si="44"/>
        <v>0.8682240000000001</v>
      </c>
      <c r="AD99" s="10">
        <f>0.68*AD91</f>
        <v>0.7616000000000002</v>
      </c>
      <c r="AE99" s="10">
        <f t="shared" si="67"/>
        <v>1.09830336</v>
      </c>
      <c r="AF99" s="10">
        <f t="shared" si="68"/>
        <v>151.954704</v>
      </c>
      <c r="AG99" s="10">
        <f t="shared" si="46"/>
        <v>138.14064</v>
      </c>
      <c r="AH99" s="10">
        <f>0.68*AH91</f>
        <v>121.176</v>
      </c>
      <c r="AI99" s="10">
        <f t="shared" si="69"/>
        <v>174.74790959999999</v>
      </c>
      <c r="AJ99" s="10">
        <f t="shared" si="70"/>
        <v>70.3494</v>
      </c>
      <c r="AK99" s="10">
        <f t="shared" si="47"/>
        <v>63.95399999999999</v>
      </c>
      <c r="AL99" s="10">
        <f>0.68*AL91</f>
        <v>56.1</v>
      </c>
      <c r="AM99" s="10">
        <f t="shared" si="71"/>
        <v>80.90181</v>
      </c>
      <c r="AN99" s="10">
        <f t="shared" si="72"/>
        <v>9.7892256</v>
      </c>
      <c r="AO99" s="10">
        <f t="shared" si="48"/>
        <v>8.899296</v>
      </c>
      <c r="AP99" s="10">
        <f>0.68*AP91</f>
        <v>7.806400000000001</v>
      </c>
      <c r="AQ99" s="10">
        <f t="shared" si="73"/>
        <v>11.25760944</v>
      </c>
      <c r="AR99" s="10">
        <f t="shared" si="74"/>
        <v>2.574</v>
      </c>
      <c r="AS99" s="7">
        <v>2.34</v>
      </c>
      <c r="AT99" s="10">
        <f t="shared" si="75"/>
        <v>2.9600999999999997</v>
      </c>
      <c r="AU99" s="10">
        <f t="shared" si="76"/>
        <v>337.67712</v>
      </c>
      <c r="AV99" s="7">
        <f t="shared" si="49"/>
        <v>306.9792</v>
      </c>
      <c r="AW99" s="10">
        <f>0.68*AW91</f>
        <v>269.28000000000003</v>
      </c>
      <c r="AX99" s="10"/>
      <c r="AY99" s="10">
        <f t="shared" si="77"/>
        <v>388.328688</v>
      </c>
      <c r="AZ99" s="10">
        <f t="shared" si="78"/>
        <v>446.5779912</v>
      </c>
      <c r="BA99" s="10">
        <f t="shared" si="79"/>
        <v>0</v>
      </c>
      <c r="BB99" s="10">
        <f t="shared" si="50"/>
        <v>0</v>
      </c>
      <c r="BC99" s="10"/>
      <c r="BD99" s="10"/>
      <c r="BE99" s="10">
        <f t="shared" si="80"/>
        <v>0</v>
      </c>
      <c r="BF99" s="10">
        <f t="shared" si="45"/>
        <v>0</v>
      </c>
      <c r="BG99" s="10">
        <f>0.68*BG91</f>
        <v>0.68</v>
      </c>
      <c r="BH99" s="10">
        <f t="shared" si="81"/>
        <v>0</v>
      </c>
      <c r="BI99" s="10">
        <v>4.5</v>
      </c>
      <c r="BJ99" s="9">
        <f>0.68*BJ91</f>
        <v>0.01224</v>
      </c>
      <c r="BK99" s="8">
        <f t="shared" si="85"/>
        <v>0.031008</v>
      </c>
      <c r="BL99" s="9">
        <f>0.68*BL91</f>
        <v>0.027200000000000002</v>
      </c>
      <c r="BM99" s="9">
        <f>0.68*BM91</f>
        <v>0.031007999999999997</v>
      </c>
      <c r="BN99" s="2"/>
      <c r="BO99" s="2"/>
      <c r="BP99" s="2"/>
      <c r="BQ99" s="2"/>
      <c r="BR99" s="2"/>
      <c r="BS99" s="2"/>
      <c r="BT99" s="2"/>
      <c r="BU99" s="2"/>
      <c r="BV99" s="3"/>
      <c r="BW99" s="3"/>
      <c r="BX99" s="3"/>
      <c r="BY99" s="3"/>
    </row>
    <row r="100" spans="1:77" ht="12.75">
      <c r="A100" s="52"/>
      <c r="B100" s="53"/>
      <c r="C100" s="31">
        <f t="shared" si="51"/>
        <v>0.07700000000000001</v>
      </c>
      <c r="D100" s="10">
        <v>0.07</v>
      </c>
      <c r="E100" s="10">
        <f t="shared" si="52"/>
        <v>0.08855</v>
      </c>
      <c r="F100" s="10">
        <f t="shared" si="53"/>
        <v>0.275</v>
      </c>
      <c r="G100" s="10">
        <v>0.25</v>
      </c>
      <c r="H100" s="10">
        <f t="shared" si="54"/>
        <v>0.31625</v>
      </c>
      <c r="I100" s="10">
        <f t="shared" si="55"/>
        <v>287.5</v>
      </c>
      <c r="J100" s="10">
        <f t="shared" si="56"/>
        <v>0.77</v>
      </c>
      <c r="K100" s="10">
        <v>0.7</v>
      </c>
      <c r="L100" s="10">
        <f t="shared" si="57"/>
        <v>0.8855</v>
      </c>
      <c r="M100" s="10">
        <f t="shared" si="58"/>
        <v>0.44000000000000006</v>
      </c>
      <c r="N100" s="10">
        <v>0.4</v>
      </c>
      <c r="O100" s="7">
        <f t="shared" si="59"/>
        <v>0.506</v>
      </c>
      <c r="P100" s="7">
        <f t="shared" si="60"/>
        <v>0.9379920000000002</v>
      </c>
      <c r="Q100" s="10">
        <f t="shared" si="82"/>
        <v>0.85272</v>
      </c>
      <c r="R100" s="10">
        <f>R99*1.1</f>
        <v>0.7480000000000001</v>
      </c>
      <c r="S100" s="10">
        <v>1.08</v>
      </c>
      <c r="T100" s="10">
        <v>250</v>
      </c>
      <c r="U100" s="10">
        <f t="shared" si="61"/>
        <v>287.5</v>
      </c>
      <c r="V100" s="10">
        <f t="shared" si="62"/>
        <v>0.9379920000000002</v>
      </c>
      <c r="W100" s="10">
        <f t="shared" si="63"/>
        <v>1.0786908000000002</v>
      </c>
      <c r="X100" s="10">
        <f t="shared" si="64"/>
        <v>0.09379920000000001</v>
      </c>
      <c r="Y100" s="10">
        <f t="shared" si="84"/>
        <v>0.085272</v>
      </c>
      <c r="Z100" s="10">
        <f>Z99*1.1</f>
        <v>0.0748</v>
      </c>
      <c r="AA100" s="10">
        <f t="shared" si="65"/>
        <v>0.10786908</v>
      </c>
      <c r="AB100" s="10">
        <f t="shared" si="66"/>
        <v>1.21638</v>
      </c>
      <c r="AC100" s="10">
        <f t="shared" si="44"/>
        <v>1.1058</v>
      </c>
      <c r="AD100" s="10">
        <v>0.97</v>
      </c>
      <c r="AE100" s="10">
        <f t="shared" si="67"/>
        <v>1.3988369999999999</v>
      </c>
      <c r="AF100" s="10">
        <f t="shared" si="68"/>
        <v>167.15017440000003</v>
      </c>
      <c r="AG100" s="10">
        <f t="shared" si="46"/>
        <v>151.95470400000002</v>
      </c>
      <c r="AH100" s="10">
        <f>AH99*1.1</f>
        <v>133.29360000000003</v>
      </c>
      <c r="AI100" s="10">
        <f t="shared" si="69"/>
        <v>192.22270056000002</v>
      </c>
      <c r="AJ100" s="10">
        <f t="shared" si="70"/>
        <v>77.38434000000001</v>
      </c>
      <c r="AK100" s="10">
        <f t="shared" si="47"/>
        <v>70.3494</v>
      </c>
      <c r="AL100" s="10">
        <f>AL99*1.1</f>
        <v>61.71000000000001</v>
      </c>
      <c r="AM100" s="10">
        <f t="shared" si="71"/>
        <v>88.991991</v>
      </c>
      <c r="AN100" s="10">
        <f t="shared" si="72"/>
        <v>10.768148160000003</v>
      </c>
      <c r="AO100" s="10">
        <f t="shared" si="48"/>
        <v>9.789225600000002</v>
      </c>
      <c r="AP100" s="10">
        <f>AP99*1.1</f>
        <v>8.587040000000002</v>
      </c>
      <c r="AQ100" s="10">
        <f t="shared" si="73"/>
        <v>12.383370384000003</v>
      </c>
      <c r="AR100" s="10">
        <f t="shared" si="74"/>
        <v>2.574</v>
      </c>
      <c r="AS100" s="7">
        <v>2.34</v>
      </c>
      <c r="AT100" s="10">
        <f t="shared" si="75"/>
        <v>2.9600999999999997</v>
      </c>
      <c r="AU100" s="10">
        <f t="shared" si="76"/>
        <v>371.4448320000001</v>
      </c>
      <c r="AV100" s="7">
        <f t="shared" si="49"/>
        <v>337.67712000000006</v>
      </c>
      <c r="AW100" s="10">
        <f>AW99*1.1</f>
        <v>296.2080000000001</v>
      </c>
      <c r="AX100" s="10"/>
      <c r="AY100" s="10">
        <f t="shared" si="77"/>
        <v>427.1615568</v>
      </c>
      <c r="AZ100" s="10">
        <f t="shared" si="78"/>
        <v>491.23579032</v>
      </c>
      <c r="BA100" s="10">
        <f t="shared" si="79"/>
        <v>0.9405</v>
      </c>
      <c r="BB100" s="10">
        <f t="shared" si="50"/>
        <v>0.855</v>
      </c>
      <c r="BC100" s="10">
        <v>0.75</v>
      </c>
      <c r="BD100" s="10"/>
      <c r="BE100" s="10">
        <f t="shared" si="80"/>
        <v>1.07217</v>
      </c>
      <c r="BF100" s="10">
        <f t="shared" si="45"/>
        <v>0.9746999999999999</v>
      </c>
      <c r="BG100" s="10">
        <f>BG99*1.1</f>
        <v>0.7480000000000001</v>
      </c>
      <c r="BH100" s="10">
        <f t="shared" si="81"/>
        <v>1.2329955</v>
      </c>
      <c r="BI100" s="10">
        <v>4.5</v>
      </c>
      <c r="BJ100" s="9">
        <v>0.04</v>
      </c>
      <c r="BK100" s="8">
        <f t="shared" si="85"/>
        <v>0.045599999999999995</v>
      </c>
      <c r="BL100" s="10">
        <v>0.04</v>
      </c>
      <c r="BM100" s="9">
        <v>0.046</v>
      </c>
      <c r="BN100" s="2"/>
      <c r="BO100" s="2"/>
      <c r="BP100" s="2"/>
      <c r="BQ100" s="2"/>
      <c r="BR100" s="2"/>
      <c r="BS100" s="2"/>
      <c r="BT100" s="2"/>
      <c r="BU100" s="2"/>
      <c r="BV100" s="3"/>
      <c r="BW100" s="3"/>
      <c r="BX100" s="3"/>
      <c r="BY100" s="3"/>
    </row>
    <row r="101" spans="1:77" ht="12.75" hidden="1">
      <c r="A101" s="50" t="s">
        <v>76</v>
      </c>
      <c r="B101" s="51"/>
      <c r="C101" s="31">
        <f t="shared" si="51"/>
        <v>0.22000000000000003</v>
      </c>
      <c r="D101" s="10">
        <v>0.2</v>
      </c>
      <c r="E101" s="10">
        <f t="shared" si="52"/>
        <v>0.253</v>
      </c>
      <c r="F101" s="10">
        <f t="shared" si="53"/>
        <v>0.48400000000000004</v>
      </c>
      <c r="G101" s="10">
        <v>0.44</v>
      </c>
      <c r="H101" s="10">
        <f t="shared" si="54"/>
        <v>0.5566</v>
      </c>
      <c r="I101" s="10">
        <f t="shared" si="55"/>
        <v>287.5</v>
      </c>
      <c r="J101" s="10">
        <f t="shared" si="56"/>
        <v>1.2100000000000002</v>
      </c>
      <c r="K101" s="10">
        <v>1.1</v>
      </c>
      <c r="L101" s="10">
        <f t="shared" si="57"/>
        <v>1.3915000000000002</v>
      </c>
      <c r="M101" s="10">
        <f t="shared" si="58"/>
        <v>0.44000000000000006</v>
      </c>
      <c r="N101" s="10">
        <v>0.4</v>
      </c>
      <c r="O101" s="7">
        <f t="shared" si="59"/>
        <v>0.506</v>
      </c>
      <c r="P101" s="7">
        <f t="shared" si="60"/>
        <v>1.254</v>
      </c>
      <c r="Q101" s="10">
        <f t="shared" si="82"/>
        <v>1.14</v>
      </c>
      <c r="R101" s="10">
        <v>1</v>
      </c>
      <c r="S101" s="10">
        <f t="shared" si="83"/>
        <v>1.4421</v>
      </c>
      <c r="T101" s="10">
        <v>250</v>
      </c>
      <c r="U101" s="10">
        <f t="shared" si="61"/>
        <v>287.5</v>
      </c>
      <c r="V101" s="10">
        <f t="shared" si="62"/>
        <v>1.254</v>
      </c>
      <c r="W101" s="10">
        <f t="shared" si="63"/>
        <v>1.4421</v>
      </c>
      <c r="X101" s="10">
        <f t="shared" si="64"/>
        <v>0.1254</v>
      </c>
      <c r="Y101" s="10">
        <f t="shared" si="84"/>
        <v>0.11399999999999999</v>
      </c>
      <c r="Z101" s="10">
        <v>0.1</v>
      </c>
      <c r="AA101" s="10">
        <f t="shared" si="65"/>
        <v>0.14421</v>
      </c>
      <c r="AB101" s="10">
        <f t="shared" si="66"/>
        <v>2.84658</v>
      </c>
      <c r="AC101" s="10">
        <f t="shared" si="44"/>
        <v>2.5877999999999997</v>
      </c>
      <c r="AD101" s="10">
        <v>2.27</v>
      </c>
      <c r="AE101" s="10">
        <f t="shared" si="67"/>
        <v>3.2735669999999994</v>
      </c>
      <c r="AF101" s="10">
        <f t="shared" si="68"/>
        <v>223.4628</v>
      </c>
      <c r="AG101" s="10">
        <f t="shared" si="46"/>
        <v>203.14799999999997</v>
      </c>
      <c r="AH101" s="10">
        <v>178.2</v>
      </c>
      <c r="AI101" s="10">
        <f t="shared" si="69"/>
        <v>256.98222</v>
      </c>
      <c r="AJ101" s="10">
        <f t="shared" si="70"/>
        <v>103.455</v>
      </c>
      <c r="AK101" s="10">
        <f t="shared" si="47"/>
        <v>94.05</v>
      </c>
      <c r="AL101" s="10">
        <v>82.5</v>
      </c>
      <c r="AM101" s="10">
        <f t="shared" si="71"/>
        <v>118.97325</v>
      </c>
      <c r="AN101" s="10">
        <f t="shared" si="72"/>
        <v>49.6584</v>
      </c>
      <c r="AO101" s="10">
        <f t="shared" si="48"/>
        <v>45.144</v>
      </c>
      <c r="AP101" s="10">
        <v>39.6</v>
      </c>
      <c r="AQ101" s="10">
        <f t="shared" si="73"/>
        <v>57.10715999999999</v>
      </c>
      <c r="AR101" s="10">
        <f t="shared" si="74"/>
        <v>1.034</v>
      </c>
      <c r="AS101" s="10">
        <v>0.94</v>
      </c>
      <c r="AT101" s="10">
        <f t="shared" si="75"/>
        <v>1.1891</v>
      </c>
      <c r="AU101" s="10">
        <f t="shared" si="76"/>
        <v>496.584</v>
      </c>
      <c r="AV101" s="7">
        <f t="shared" si="49"/>
        <v>451.43999999999994</v>
      </c>
      <c r="AW101" s="10">
        <v>396</v>
      </c>
      <c r="AX101" s="10"/>
      <c r="AY101" s="10">
        <f t="shared" si="77"/>
        <v>571.0716</v>
      </c>
      <c r="AZ101" s="10">
        <f t="shared" si="78"/>
        <v>656.7323399999999</v>
      </c>
      <c r="BA101" s="10">
        <f t="shared" si="79"/>
        <v>0</v>
      </c>
      <c r="BB101" s="10">
        <f t="shared" si="50"/>
        <v>0</v>
      </c>
      <c r="BC101" s="10"/>
      <c r="BD101" s="10"/>
      <c r="BE101" s="10">
        <f t="shared" si="80"/>
        <v>0</v>
      </c>
      <c r="BF101" s="10">
        <f t="shared" si="45"/>
        <v>0</v>
      </c>
      <c r="BG101" s="10">
        <v>1</v>
      </c>
      <c r="BH101" s="10">
        <f t="shared" si="81"/>
        <v>0</v>
      </c>
      <c r="BI101" s="10">
        <v>4.5</v>
      </c>
      <c r="BJ101" s="9">
        <v>0.048</v>
      </c>
      <c r="BK101" s="8">
        <f t="shared" si="85"/>
        <v>0.13679999999999998</v>
      </c>
      <c r="BL101" s="9">
        <v>0.12</v>
      </c>
      <c r="BM101" s="9">
        <v>0.12</v>
      </c>
      <c r="BN101" s="2"/>
      <c r="BO101" s="2"/>
      <c r="BP101" s="2"/>
      <c r="BQ101" s="2"/>
      <c r="BR101" s="2"/>
      <c r="BS101" s="2"/>
      <c r="BT101" s="2"/>
      <c r="BU101" s="2"/>
      <c r="BV101" s="3"/>
      <c r="BW101" s="3"/>
      <c r="BX101" s="3"/>
      <c r="BY101" s="3"/>
    </row>
    <row r="102" spans="1:77" ht="12" customHeight="1">
      <c r="A102" s="52"/>
      <c r="B102" s="53"/>
      <c r="C102" s="31">
        <f t="shared" si="51"/>
        <v>0.275</v>
      </c>
      <c r="D102" s="10">
        <v>0.25</v>
      </c>
      <c r="E102" s="10">
        <f t="shared" si="52"/>
        <v>0.31625</v>
      </c>
      <c r="F102" s="10">
        <f t="shared" si="53"/>
        <v>0.6050000000000001</v>
      </c>
      <c r="G102" s="10">
        <v>0.55</v>
      </c>
      <c r="H102" s="10">
        <f t="shared" si="54"/>
        <v>0.6957500000000001</v>
      </c>
      <c r="I102" s="10">
        <f t="shared" si="55"/>
        <v>287.5</v>
      </c>
      <c r="J102" s="10">
        <f t="shared" si="56"/>
        <v>1.518</v>
      </c>
      <c r="K102" s="10">
        <v>1.38</v>
      </c>
      <c r="L102" s="10">
        <f t="shared" si="57"/>
        <v>1.7456999999999998</v>
      </c>
      <c r="M102" s="10">
        <f t="shared" si="58"/>
        <v>0.44000000000000006</v>
      </c>
      <c r="N102" s="10">
        <v>0.4</v>
      </c>
      <c r="O102" s="7">
        <f t="shared" si="59"/>
        <v>0.506</v>
      </c>
      <c r="P102" s="7">
        <f t="shared" si="60"/>
        <v>1.3794000000000002</v>
      </c>
      <c r="Q102" s="10">
        <f t="shared" si="82"/>
        <v>1.254</v>
      </c>
      <c r="R102" s="10">
        <f>R101*1.1</f>
        <v>1.1</v>
      </c>
      <c r="S102" s="10">
        <v>1.59</v>
      </c>
      <c r="T102" s="10">
        <v>250</v>
      </c>
      <c r="U102" s="10">
        <f t="shared" si="61"/>
        <v>287.5</v>
      </c>
      <c r="V102" s="10">
        <f t="shared" si="62"/>
        <v>1.3794000000000002</v>
      </c>
      <c r="W102" s="10">
        <f t="shared" si="63"/>
        <v>1.58631</v>
      </c>
      <c r="X102" s="10">
        <f t="shared" si="64"/>
        <v>0.13794000000000003</v>
      </c>
      <c r="Y102" s="10">
        <f t="shared" si="84"/>
        <v>0.1254</v>
      </c>
      <c r="Z102" s="10">
        <f>Z101*1.1</f>
        <v>0.11000000000000001</v>
      </c>
      <c r="AA102" s="10">
        <f t="shared" si="65"/>
        <v>0.15863100000000002</v>
      </c>
      <c r="AB102" s="10">
        <f t="shared" si="66"/>
        <v>5.47998</v>
      </c>
      <c r="AC102" s="10">
        <f t="shared" si="44"/>
        <v>4.9818</v>
      </c>
      <c r="AD102" s="10">
        <v>4.37</v>
      </c>
      <c r="AE102" s="10">
        <f t="shared" si="67"/>
        <v>6.301977</v>
      </c>
      <c r="AF102" s="10">
        <f t="shared" si="68"/>
        <v>245.80908</v>
      </c>
      <c r="AG102" s="10">
        <f t="shared" si="46"/>
        <v>223.4628</v>
      </c>
      <c r="AH102" s="10">
        <f>AH101*1.1</f>
        <v>196.02</v>
      </c>
      <c r="AI102" s="10">
        <f t="shared" si="69"/>
        <v>282.68044199999997</v>
      </c>
      <c r="AJ102" s="10">
        <f t="shared" si="70"/>
        <v>113.80050000000003</v>
      </c>
      <c r="AK102" s="10">
        <f t="shared" si="47"/>
        <v>103.45500000000001</v>
      </c>
      <c r="AL102" s="10">
        <f>AL101*1.1</f>
        <v>90.75000000000001</v>
      </c>
      <c r="AM102" s="10">
        <f t="shared" si="71"/>
        <v>130.87057500000003</v>
      </c>
      <c r="AN102" s="10">
        <f t="shared" si="72"/>
        <v>54.62424000000001</v>
      </c>
      <c r="AO102" s="10">
        <f t="shared" si="48"/>
        <v>49.6584</v>
      </c>
      <c r="AP102" s="10">
        <f>AP101*1.1</f>
        <v>43.56</v>
      </c>
      <c r="AQ102" s="10">
        <f t="shared" si="73"/>
        <v>62.817876000000005</v>
      </c>
      <c r="AR102" s="10">
        <f t="shared" si="74"/>
        <v>5.324</v>
      </c>
      <c r="AS102" s="10">
        <v>4.84</v>
      </c>
      <c r="AT102" s="10">
        <f t="shared" si="75"/>
        <v>6.122599999999999</v>
      </c>
      <c r="AU102" s="10">
        <f t="shared" si="76"/>
        <v>546.2424000000001</v>
      </c>
      <c r="AV102" s="7">
        <f t="shared" si="49"/>
        <v>496.584</v>
      </c>
      <c r="AW102" s="10">
        <f>AW101*1.1</f>
        <v>435.6</v>
      </c>
      <c r="AX102" s="10"/>
      <c r="AY102" s="10">
        <f t="shared" si="77"/>
        <v>628.17876</v>
      </c>
      <c r="AZ102" s="10">
        <f t="shared" si="78"/>
        <v>722.405574</v>
      </c>
      <c r="BA102" s="10">
        <f t="shared" si="79"/>
        <v>1.3794000000000002</v>
      </c>
      <c r="BB102" s="10">
        <f t="shared" si="50"/>
        <v>1.254</v>
      </c>
      <c r="BC102" s="10">
        <v>1.1</v>
      </c>
      <c r="BD102" s="10"/>
      <c r="BE102" s="10">
        <f t="shared" si="80"/>
        <v>1.572516</v>
      </c>
      <c r="BF102" s="10">
        <f t="shared" si="45"/>
        <v>1.42956</v>
      </c>
      <c r="BG102" s="10">
        <f>BG101*1.1</f>
        <v>1.1</v>
      </c>
      <c r="BH102" s="10">
        <f t="shared" si="81"/>
        <v>1.8083934</v>
      </c>
      <c r="BI102" s="10">
        <v>4.5</v>
      </c>
      <c r="BJ102" s="9">
        <v>0.2</v>
      </c>
      <c r="BK102" s="8">
        <f t="shared" si="85"/>
        <v>0.15048</v>
      </c>
      <c r="BL102" s="10">
        <f>BL101*1.1</f>
        <v>0.132</v>
      </c>
      <c r="BM102" s="9">
        <v>0.15</v>
      </c>
      <c r="BN102" s="2"/>
      <c r="BO102" s="2"/>
      <c r="BP102" s="2"/>
      <c r="BQ102" s="2"/>
      <c r="BR102" s="2"/>
      <c r="BS102" s="2"/>
      <c r="BT102" s="2"/>
      <c r="BU102" s="2"/>
      <c r="BV102" s="3"/>
      <c r="BW102" s="3"/>
      <c r="BX102" s="3"/>
      <c r="BY102" s="3"/>
    </row>
    <row r="103" spans="1:77" ht="12.75" hidden="1">
      <c r="A103" s="50" t="s">
        <v>77</v>
      </c>
      <c r="B103" s="51"/>
      <c r="C103" s="31">
        <f t="shared" si="51"/>
        <v>0.11000000000000001</v>
      </c>
      <c r="D103" s="10">
        <v>0.1</v>
      </c>
      <c r="E103" s="10">
        <f t="shared" si="52"/>
        <v>0.1265</v>
      </c>
      <c r="F103" s="10">
        <f t="shared" si="53"/>
        <v>0.22000000000000003</v>
      </c>
      <c r="G103" s="10">
        <v>0.2</v>
      </c>
      <c r="H103" s="10">
        <f t="shared" si="54"/>
        <v>0.253</v>
      </c>
      <c r="I103" s="10">
        <f t="shared" si="55"/>
        <v>287.5</v>
      </c>
      <c r="J103" s="10">
        <f t="shared" si="56"/>
        <v>0.6050000000000001</v>
      </c>
      <c r="K103" s="10">
        <v>0.55</v>
      </c>
      <c r="L103" s="10">
        <f t="shared" si="57"/>
        <v>0.6957500000000001</v>
      </c>
      <c r="M103" s="10">
        <f t="shared" si="58"/>
        <v>0.44000000000000006</v>
      </c>
      <c r="N103" s="10">
        <v>0.4</v>
      </c>
      <c r="O103" s="7">
        <f t="shared" si="59"/>
        <v>0.506</v>
      </c>
      <c r="P103" s="7">
        <f t="shared" si="60"/>
        <v>0.21318</v>
      </c>
      <c r="Q103" s="10">
        <f t="shared" si="82"/>
        <v>0.1938</v>
      </c>
      <c r="R103" s="10">
        <f>0.17*R101</f>
        <v>0.17</v>
      </c>
      <c r="S103" s="10">
        <f t="shared" si="83"/>
        <v>0.24515699999999999</v>
      </c>
      <c r="T103" s="10">
        <v>250</v>
      </c>
      <c r="U103" s="10">
        <f t="shared" si="61"/>
        <v>287.5</v>
      </c>
      <c r="V103" s="10">
        <f t="shared" si="62"/>
        <v>0.21318</v>
      </c>
      <c r="W103" s="10">
        <f t="shared" si="63"/>
        <v>0.24515699999999999</v>
      </c>
      <c r="X103" s="10">
        <f t="shared" si="64"/>
        <v>0.021318000000000004</v>
      </c>
      <c r="Y103" s="10">
        <f t="shared" si="84"/>
        <v>0.01938</v>
      </c>
      <c r="Z103" s="10">
        <f>0.17*Z101</f>
        <v>0.017</v>
      </c>
      <c r="AA103" s="10">
        <f t="shared" si="65"/>
        <v>0.0245157</v>
      </c>
      <c r="AB103" s="10">
        <f t="shared" si="66"/>
        <v>0.48391860000000003</v>
      </c>
      <c r="AC103" s="10">
        <f t="shared" si="44"/>
        <v>0.439926</v>
      </c>
      <c r="AD103" s="10">
        <f>0.17*AD101</f>
        <v>0.3859</v>
      </c>
      <c r="AE103" s="10">
        <f t="shared" si="67"/>
        <v>0.55650639</v>
      </c>
      <c r="AF103" s="10">
        <f t="shared" si="68"/>
        <v>37.988676</v>
      </c>
      <c r="AG103" s="10">
        <f t="shared" si="46"/>
        <v>34.53516</v>
      </c>
      <c r="AH103" s="10">
        <f>0.17*AH101</f>
        <v>30.294</v>
      </c>
      <c r="AI103" s="10">
        <f t="shared" si="69"/>
        <v>43.686977399999996</v>
      </c>
      <c r="AJ103" s="10">
        <f t="shared" si="70"/>
        <v>17.58735</v>
      </c>
      <c r="AK103" s="10">
        <f t="shared" si="47"/>
        <v>15.988499999999998</v>
      </c>
      <c r="AL103" s="10">
        <f>0.17*AL101</f>
        <v>14.025</v>
      </c>
      <c r="AM103" s="10">
        <f t="shared" si="71"/>
        <v>20.2254525</v>
      </c>
      <c r="AN103" s="10">
        <f t="shared" si="72"/>
        <v>8.441928</v>
      </c>
      <c r="AO103" s="10">
        <f t="shared" si="48"/>
        <v>7.674480000000001</v>
      </c>
      <c r="AP103" s="10">
        <f>0.17*AP101</f>
        <v>6.732000000000001</v>
      </c>
      <c r="AQ103" s="10">
        <f t="shared" si="73"/>
        <v>9.7082172</v>
      </c>
      <c r="AR103" s="10">
        <f t="shared" si="74"/>
        <v>0.17578000000000002</v>
      </c>
      <c r="AS103" s="10">
        <f>0.17*AS101</f>
        <v>0.1598</v>
      </c>
      <c r="AT103" s="10">
        <f t="shared" si="75"/>
        <v>0.202147</v>
      </c>
      <c r="AU103" s="10">
        <f t="shared" si="76"/>
        <v>84.41928</v>
      </c>
      <c r="AV103" s="7">
        <f t="shared" si="49"/>
        <v>76.7448</v>
      </c>
      <c r="AW103" s="10">
        <f>0.17*AW101</f>
        <v>67.32000000000001</v>
      </c>
      <c r="AX103" s="10"/>
      <c r="AY103" s="10">
        <f t="shared" si="77"/>
        <v>97.082172</v>
      </c>
      <c r="AZ103" s="10">
        <f t="shared" si="78"/>
        <v>111.6444978</v>
      </c>
      <c r="BA103" s="10">
        <f t="shared" si="79"/>
        <v>0</v>
      </c>
      <c r="BB103" s="10">
        <f t="shared" si="50"/>
        <v>0</v>
      </c>
      <c r="BC103" s="10"/>
      <c r="BD103" s="10"/>
      <c r="BE103" s="10">
        <f t="shared" si="80"/>
        <v>0</v>
      </c>
      <c r="BF103" s="10">
        <f t="shared" si="45"/>
        <v>0</v>
      </c>
      <c r="BG103" s="10">
        <f>0.17*BG101</f>
        <v>0.17</v>
      </c>
      <c r="BH103" s="10">
        <f t="shared" si="81"/>
        <v>0</v>
      </c>
      <c r="BI103" s="10">
        <v>4.5</v>
      </c>
      <c r="BJ103" s="9">
        <f>0.17*BJ101</f>
        <v>0.00816</v>
      </c>
      <c r="BK103" s="8">
        <f t="shared" si="85"/>
        <v>0.023256</v>
      </c>
      <c r="BL103" s="9">
        <f>0.17*BL101</f>
        <v>0.0204</v>
      </c>
      <c r="BM103" s="9">
        <f>0.17*BM101</f>
        <v>0.0204</v>
      </c>
      <c r="BN103" s="2"/>
      <c r="BO103" s="2"/>
      <c r="BP103" s="2"/>
      <c r="BQ103" s="2"/>
      <c r="BR103" s="2"/>
      <c r="BS103" s="2"/>
      <c r="BT103" s="2"/>
      <c r="BU103" s="2"/>
      <c r="BV103" s="3"/>
      <c r="BW103" s="3"/>
      <c r="BX103" s="3"/>
      <c r="BY103" s="3"/>
    </row>
    <row r="104" spans="1:77" ht="12" customHeight="1">
      <c r="A104" s="52"/>
      <c r="B104" s="53"/>
      <c r="C104" s="31">
        <f t="shared" si="51"/>
        <v>0.14300000000000002</v>
      </c>
      <c r="D104" s="10">
        <v>0.13</v>
      </c>
      <c r="E104" s="10">
        <f t="shared" si="52"/>
        <v>0.16445</v>
      </c>
      <c r="F104" s="10">
        <f t="shared" si="53"/>
        <v>0.275</v>
      </c>
      <c r="G104" s="10">
        <v>0.25</v>
      </c>
      <c r="H104" s="10">
        <f t="shared" si="54"/>
        <v>0.31625</v>
      </c>
      <c r="I104" s="10">
        <f t="shared" si="55"/>
        <v>287.5</v>
      </c>
      <c r="J104" s="10">
        <f t="shared" si="56"/>
        <v>0.77</v>
      </c>
      <c r="K104" s="10">
        <v>0.7</v>
      </c>
      <c r="L104" s="10">
        <f t="shared" si="57"/>
        <v>0.8855</v>
      </c>
      <c r="M104" s="10">
        <f t="shared" si="58"/>
        <v>0.44000000000000006</v>
      </c>
      <c r="N104" s="10">
        <v>0.4</v>
      </c>
      <c r="O104" s="7">
        <f t="shared" si="59"/>
        <v>0.506</v>
      </c>
      <c r="P104" s="7">
        <f t="shared" si="60"/>
        <v>0.23449800000000004</v>
      </c>
      <c r="Q104" s="10">
        <f t="shared" si="82"/>
        <v>0.21318</v>
      </c>
      <c r="R104" s="10">
        <f>R103*1.1</f>
        <v>0.18700000000000003</v>
      </c>
      <c r="S104" s="10">
        <v>0.29</v>
      </c>
      <c r="T104" s="10">
        <v>250</v>
      </c>
      <c r="U104" s="10">
        <f t="shared" si="61"/>
        <v>287.5</v>
      </c>
      <c r="V104" s="10">
        <f t="shared" si="62"/>
        <v>0.23449800000000004</v>
      </c>
      <c r="W104" s="10">
        <f t="shared" si="63"/>
        <v>0.26967270000000004</v>
      </c>
      <c r="X104" s="10">
        <f t="shared" si="64"/>
        <v>0.023449800000000003</v>
      </c>
      <c r="Y104" s="10">
        <f t="shared" si="84"/>
        <v>0.021318</v>
      </c>
      <c r="Z104" s="10">
        <f>Z103*1.1</f>
        <v>0.0187</v>
      </c>
      <c r="AA104" s="10">
        <f t="shared" si="65"/>
        <v>0.02696727</v>
      </c>
      <c r="AB104" s="10">
        <f t="shared" si="66"/>
        <v>0.53231046</v>
      </c>
      <c r="AC104" s="10">
        <f t="shared" si="44"/>
        <v>0.4839186</v>
      </c>
      <c r="AD104" s="10">
        <f>AD103*1.1</f>
        <v>0.42449000000000003</v>
      </c>
      <c r="AE104" s="10">
        <f t="shared" si="67"/>
        <v>0.612157029</v>
      </c>
      <c r="AF104" s="10">
        <f t="shared" si="68"/>
        <v>41.78754360000001</v>
      </c>
      <c r="AG104" s="10">
        <f t="shared" si="46"/>
        <v>37.988676000000005</v>
      </c>
      <c r="AH104" s="10">
        <f>AH103*1.1</f>
        <v>33.32340000000001</v>
      </c>
      <c r="AI104" s="10">
        <f t="shared" si="69"/>
        <v>48.055675140000005</v>
      </c>
      <c r="AJ104" s="10">
        <f t="shared" si="70"/>
        <v>19.346085000000002</v>
      </c>
      <c r="AK104" s="10">
        <f t="shared" si="47"/>
        <v>17.58735</v>
      </c>
      <c r="AL104" s="10">
        <f>AL103*1.1</f>
        <v>15.427500000000002</v>
      </c>
      <c r="AM104" s="10">
        <f t="shared" si="71"/>
        <v>22.24799775</v>
      </c>
      <c r="AN104" s="10">
        <f t="shared" si="72"/>
        <v>9.2861208</v>
      </c>
      <c r="AO104" s="10">
        <f t="shared" si="48"/>
        <v>8.441928</v>
      </c>
      <c r="AP104" s="10">
        <f>AP103*1.1</f>
        <v>7.405200000000002</v>
      </c>
      <c r="AQ104" s="10">
        <f t="shared" si="73"/>
        <v>10.67903892</v>
      </c>
      <c r="AR104" s="10">
        <f t="shared" si="74"/>
        <v>2.574</v>
      </c>
      <c r="AS104" s="10">
        <v>2.34</v>
      </c>
      <c r="AT104" s="10">
        <f t="shared" si="75"/>
        <v>2.9600999999999997</v>
      </c>
      <c r="AU104" s="10">
        <f t="shared" si="76"/>
        <v>92.86120800000002</v>
      </c>
      <c r="AV104" s="7">
        <f t="shared" si="49"/>
        <v>84.41928000000001</v>
      </c>
      <c r="AW104" s="10">
        <f>AW103*1.1</f>
        <v>74.05200000000002</v>
      </c>
      <c r="AX104" s="10"/>
      <c r="AY104" s="10">
        <f t="shared" si="77"/>
        <v>106.7903892</v>
      </c>
      <c r="AZ104" s="10">
        <f t="shared" si="78"/>
        <v>122.80894758</v>
      </c>
      <c r="BA104" s="10">
        <f t="shared" si="79"/>
        <v>0.2508</v>
      </c>
      <c r="BB104" s="10">
        <f t="shared" si="50"/>
        <v>0.22799999999999998</v>
      </c>
      <c r="BC104" s="10">
        <v>0.2</v>
      </c>
      <c r="BD104" s="10"/>
      <c r="BE104" s="10">
        <f t="shared" si="80"/>
        <v>0.28591199999999994</v>
      </c>
      <c r="BF104" s="10">
        <f t="shared" si="45"/>
        <v>0.25991999999999993</v>
      </c>
      <c r="BG104" s="10">
        <f>BG103*1.1</f>
        <v>0.18700000000000003</v>
      </c>
      <c r="BH104" s="10">
        <f t="shared" si="81"/>
        <v>0.3287987999999999</v>
      </c>
      <c r="BI104" s="10">
        <v>4.5</v>
      </c>
      <c r="BJ104" s="9">
        <v>0.01</v>
      </c>
      <c r="BK104" s="8">
        <f t="shared" si="85"/>
        <v>0.025581600000000003</v>
      </c>
      <c r="BL104" s="10">
        <f>BL103*1.1</f>
        <v>0.022440000000000005</v>
      </c>
      <c r="BM104" s="9">
        <v>0.026</v>
      </c>
      <c r="BN104" s="2"/>
      <c r="BO104" s="2"/>
      <c r="BP104" s="2"/>
      <c r="BQ104" s="2"/>
      <c r="BR104" s="2"/>
      <c r="BS104" s="2"/>
      <c r="BT104" s="2"/>
      <c r="BU104" s="2"/>
      <c r="BV104" s="3"/>
      <c r="BW104" s="3"/>
      <c r="BX104" s="3"/>
      <c r="BY104" s="3"/>
    </row>
    <row r="105" spans="1:77" ht="12.75" hidden="1">
      <c r="A105" s="50" t="s">
        <v>78</v>
      </c>
      <c r="B105" s="51"/>
      <c r="C105" s="31">
        <f t="shared" si="51"/>
        <v>0.14300000000000002</v>
      </c>
      <c r="D105" s="10">
        <v>0.13</v>
      </c>
      <c r="E105" s="10">
        <f t="shared" si="52"/>
        <v>0.16445</v>
      </c>
      <c r="F105" s="10">
        <f t="shared" si="53"/>
        <v>0.275</v>
      </c>
      <c r="G105" s="10">
        <v>0.25</v>
      </c>
      <c r="H105" s="10">
        <f t="shared" si="54"/>
        <v>0.31625</v>
      </c>
      <c r="I105" s="10">
        <f t="shared" si="55"/>
        <v>287.5</v>
      </c>
      <c r="J105" s="10">
        <f t="shared" si="56"/>
        <v>0.77</v>
      </c>
      <c r="K105" s="10">
        <v>0.7</v>
      </c>
      <c r="L105" s="10">
        <f t="shared" si="57"/>
        <v>0.8855</v>
      </c>
      <c r="M105" s="10">
        <f t="shared" si="58"/>
        <v>0.44000000000000006</v>
      </c>
      <c r="N105" s="10">
        <v>0.4</v>
      </c>
      <c r="O105" s="7">
        <f t="shared" si="59"/>
        <v>0.506</v>
      </c>
      <c r="P105" s="7">
        <f t="shared" si="60"/>
        <v>0.22571999999999998</v>
      </c>
      <c r="Q105" s="10">
        <f t="shared" si="82"/>
        <v>0.20519999999999997</v>
      </c>
      <c r="R105" s="10">
        <f>0.18*R101</f>
        <v>0.18</v>
      </c>
      <c r="S105" s="10">
        <f t="shared" si="83"/>
        <v>0.259578</v>
      </c>
      <c r="T105" s="10">
        <v>250</v>
      </c>
      <c r="U105" s="10">
        <f t="shared" si="61"/>
        <v>287.5</v>
      </c>
      <c r="V105" s="10">
        <f t="shared" si="62"/>
        <v>0.22571999999999998</v>
      </c>
      <c r="W105" s="10">
        <f t="shared" si="63"/>
        <v>0.259578</v>
      </c>
      <c r="X105" s="10">
        <f t="shared" si="64"/>
        <v>0.022572</v>
      </c>
      <c r="Y105" s="10">
        <f t="shared" si="84"/>
        <v>0.020519999999999997</v>
      </c>
      <c r="Z105" s="10">
        <f>0.18*Z101</f>
        <v>0.018</v>
      </c>
      <c r="AA105" s="10">
        <f t="shared" si="65"/>
        <v>0.025957799999999996</v>
      </c>
      <c r="AB105" s="10">
        <f t="shared" si="66"/>
        <v>0.5123844</v>
      </c>
      <c r="AC105" s="10">
        <f t="shared" si="44"/>
        <v>0.46580399999999994</v>
      </c>
      <c r="AD105" s="10">
        <f>0.18*AD101</f>
        <v>0.40859999999999996</v>
      </c>
      <c r="AE105" s="10">
        <f t="shared" si="67"/>
        <v>0.5892420599999999</v>
      </c>
      <c r="AF105" s="10">
        <f t="shared" si="68"/>
        <v>40.22330399999999</v>
      </c>
      <c r="AG105" s="10">
        <f t="shared" si="46"/>
        <v>36.56663999999999</v>
      </c>
      <c r="AH105" s="10">
        <f>0.18*AH101</f>
        <v>32.07599999999999</v>
      </c>
      <c r="AI105" s="10">
        <f t="shared" si="69"/>
        <v>46.25679959999999</v>
      </c>
      <c r="AJ105" s="10">
        <f t="shared" si="70"/>
        <v>18.6219</v>
      </c>
      <c r="AK105" s="10">
        <f t="shared" si="47"/>
        <v>16.929</v>
      </c>
      <c r="AL105" s="10">
        <f>0.18*AL101</f>
        <v>14.85</v>
      </c>
      <c r="AM105" s="10">
        <f t="shared" si="71"/>
        <v>21.415184999999997</v>
      </c>
      <c r="AN105" s="10">
        <f t="shared" si="72"/>
        <v>8.938512</v>
      </c>
      <c r="AO105" s="10">
        <f t="shared" si="48"/>
        <v>8.125919999999999</v>
      </c>
      <c r="AP105" s="10">
        <f>0.18*AP101</f>
        <v>7.128</v>
      </c>
      <c r="AQ105" s="10">
        <f t="shared" si="73"/>
        <v>10.279288799999998</v>
      </c>
      <c r="AR105" s="10">
        <f t="shared" si="74"/>
        <v>2.574</v>
      </c>
      <c r="AS105" s="10">
        <v>2.34</v>
      </c>
      <c r="AT105" s="10">
        <f t="shared" si="75"/>
        <v>2.9600999999999997</v>
      </c>
      <c r="AU105" s="10">
        <f t="shared" si="76"/>
        <v>89.38512</v>
      </c>
      <c r="AV105" s="7">
        <f t="shared" si="49"/>
        <v>81.25919999999999</v>
      </c>
      <c r="AW105" s="10">
        <f>0.18*AW101</f>
        <v>71.28</v>
      </c>
      <c r="AX105" s="10"/>
      <c r="AY105" s="10">
        <f t="shared" si="77"/>
        <v>102.79288799999999</v>
      </c>
      <c r="AZ105" s="10">
        <f t="shared" si="78"/>
        <v>118.21182119999997</v>
      </c>
      <c r="BA105" s="10">
        <f t="shared" si="79"/>
        <v>0</v>
      </c>
      <c r="BB105" s="10">
        <f t="shared" si="50"/>
        <v>0</v>
      </c>
      <c r="BC105" s="10"/>
      <c r="BD105" s="10"/>
      <c r="BE105" s="10">
        <f t="shared" si="80"/>
        <v>0</v>
      </c>
      <c r="BF105" s="10">
        <f t="shared" si="45"/>
        <v>0</v>
      </c>
      <c r="BG105" s="10">
        <f>0.18*BG101</f>
        <v>0.18</v>
      </c>
      <c r="BH105" s="10">
        <f t="shared" si="81"/>
        <v>0</v>
      </c>
      <c r="BI105" s="10">
        <v>4.5</v>
      </c>
      <c r="BJ105" s="9">
        <f>0.18*BJ101</f>
        <v>0.00864</v>
      </c>
      <c r="BK105" s="8">
        <f t="shared" si="85"/>
        <v>0.024623999999999997</v>
      </c>
      <c r="BL105" s="9">
        <f>0.18*BL101</f>
        <v>0.021599999999999998</v>
      </c>
      <c r="BM105" s="9">
        <f>0.18*BM101</f>
        <v>0.021599999999999998</v>
      </c>
      <c r="BN105" s="2"/>
      <c r="BO105" s="2"/>
      <c r="BP105" s="2"/>
      <c r="BQ105" s="2"/>
      <c r="BR105" s="2"/>
      <c r="BS105" s="2"/>
      <c r="BT105" s="2"/>
      <c r="BU105" s="2"/>
      <c r="BV105" s="3"/>
      <c r="BW105" s="3"/>
      <c r="BX105" s="3"/>
      <c r="BY105" s="3"/>
    </row>
    <row r="106" spans="1:77" ht="12.75">
      <c r="A106" s="52"/>
      <c r="B106" s="53"/>
      <c r="C106" s="31">
        <f t="shared" si="51"/>
        <v>0.14300000000000002</v>
      </c>
      <c r="D106" s="10">
        <v>0.13</v>
      </c>
      <c r="E106" s="10">
        <f t="shared" si="52"/>
        <v>0.16445</v>
      </c>
      <c r="F106" s="10">
        <f t="shared" si="53"/>
        <v>0.275</v>
      </c>
      <c r="G106" s="10">
        <v>0.25</v>
      </c>
      <c r="H106" s="10">
        <f t="shared" si="54"/>
        <v>0.31625</v>
      </c>
      <c r="I106" s="10">
        <f t="shared" si="55"/>
        <v>287.5</v>
      </c>
      <c r="J106" s="10">
        <f t="shared" si="56"/>
        <v>0.77</v>
      </c>
      <c r="K106" s="10">
        <v>0.7</v>
      </c>
      <c r="L106" s="10">
        <f t="shared" si="57"/>
        <v>0.8855</v>
      </c>
      <c r="M106" s="10">
        <f t="shared" si="58"/>
        <v>0.44000000000000006</v>
      </c>
      <c r="N106" s="10">
        <v>0.4</v>
      </c>
      <c r="O106" s="7">
        <f t="shared" si="59"/>
        <v>0.506</v>
      </c>
      <c r="P106" s="7">
        <f t="shared" si="60"/>
        <v>0.248292</v>
      </c>
      <c r="Q106" s="10">
        <f t="shared" si="82"/>
        <v>0.22572</v>
      </c>
      <c r="R106" s="10">
        <f>R105*1.1</f>
        <v>0.198</v>
      </c>
      <c r="S106" s="10">
        <v>0.32</v>
      </c>
      <c r="T106" s="10">
        <v>250</v>
      </c>
      <c r="U106" s="10">
        <f t="shared" si="61"/>
        <v>287.5</v>
      </c>
      <c r="V106" s="10">
        <f t="shared" si="62"/>
        <v>0.248292</v>
      </c>
      <c r="W106" s="10">
        <f t="shared" si="63"/>
        <v>0.2855358</v>
      </c>
      <c r="X106" s="10">
        <f t="shared" si="64"/>
        <v>0.0248292</v>
      </c>
      <c r="Y106" s="10">
        <f t="shared" si="84"/>
        <v>0.022572</v>
      </c>
      <c r="Z106" s="10">
        <f>Z105*1.1</f>
        <v>0.0198</v>
      </c>
      <c r="AA106" s="10">
        <f t="shared" si="65"/>
        <v>0.02855358</v>
      </c>
      <c r="AB106" s="10">
        <f t="shared" si="66"/>
        <v>0.56362284</v>
      </c>
      <c r="AC106" s="10">
        <f t="shared" si="44"/>
        <v>0.5123844</v>
      </c>
      <c r="AD106" s="10">
        <f>AD105*1.1</f>
        <v>0.44945999999999997</v>
      </c>
      <c r="AE106" s="10">
        <f t="shared" si="67"/>
        <v>0.6481662659999999</v>
      </c>
      <c r="AF106" s="10">
        <f t="shared" si="68"/>
        <v>44.24563439999999</v>
      </c>
      <c r="AG106" s="10">
        <f t="shared" si="46"/>
        <v>40.22330399999999</v>
      </c>
      <c r="AH106" s="10">
        <f>AH105*1.1</f>
        <v>35.28359999999999</v>
      </c>
      <c r="AI106" s="10">
        <f t="shared" si="69"/>
        <v>50.882479559999986</v>
      </c>
      <c r="AJ106" s="10">
        <f t="shared" si="70"/>
        <v>20.484090000000002</v>
      </c>
      <c r="AK106" s="10">
        <f t="shared" si="47"/>
        <v>18.6219</v>
      </c>
      <c r="AL106" s="10">
        <f>AL105*1.1</f>
        <v>16.335</v>
      </c>
      <c r="AM106" s="10">
        <f t="shared" si="71"/>
        <v>23.5567035</v>
      </c>
      <c r="AN106" s="10">
        <f t="shared" si="72"/>
        <v>9.8323632</v>
      </c>
      <c r="AO106" s="10">
        <f t="shared" si="48"/>
        <v>8.938512</v>
      </c>
      <c r="AP106" s="10">
        <f>AP105*1.1</f>
        <v>7.840800000000001</v>
      </c>
      <c r="AQ106" s="10">
        <f t="shared" si="73"/>
        <v>11.307217679999999</v>
      </c>
      <c r="AR106" s="10">
        <f t="shared" si="74"/>
        <v>2.574</v>
      </c>
      <c r="AS106" s="10">
        <v>2.34</v>
      </c>
      <c r="AT106" s="10">
        <f t="shared" si="75"/>
        <v>2.9600999999999997</v>
      </c>
      <c r="AU106" s="10">
        <f t="shared" si="76"/>
        <v>98.323632</v>
      </c>
      <c r="AV106" s="7">
        <f t="shared" si="49"/>
        <v>89.38512</v>
      </c>
      <c r="AW106" s="10">
        <f>AW105*1.1</f>
        <v>78.408</v>
      </c>
      <c r="AX106" s="10"/>
      <c r="AY106" s="10">
        <f t="shared" si="77"/>
        <v>113.0721768</v>
      </c>
      <c r="AZ106" s="10">
        <f t="shared" si="78"/>
        <v>130.03300331999998</v>
      </c>
      <c r="BA106" s="10">
        <f t="shared" si="79"/>
        <v>0.27588</v>
      </c>
      <c r="BB106" s="10">
        <f t="shared" si="50"/>
        <v>0.25079999999999997</v>
      </c>
      <c r="BC106" s="10">
        <v>0.22</v>
      </c>
      <c r="BD106" s="10"/>
      <c r="BE106" s="10">
        <f t="shared" si="80"/>
        <v>0.3145032</v>
      </c>
      <c r="BF106" s="10">
        <f t="shared" si="45"/>
        <v>0.28591199999999994</v>
      </c>
      <c r="BG106" s="10">
        <f>BG105*1.1</f>
        <v>0.198</v>
      </c>
      <c r="BH106" s="10">
        <f t="shared" si="81"/>
        <v>0.36167868</v>
      </c>
      <c r="BI106" s="10">
        <v>4.5</v>
      </c>
      <c r="BJ106" s="9">
        <v>0.01</v>
      </c>
      <c r="BK106" s="8">
        <f t="shared" si="85"/>
        <v>0.027086399999999997</v>
      </c>
      <c r="BL106" s="10">
        <f>BL105*1.1</f>
        <v>0.02376</v>
      </c>
      <c r="BM106" s="9">
        <v>0.027</v>
      </c>
      <c r="BN106" s="2"/>
      <c r="BO106" s="2"/>
      <c r="BP106" s="2"/>
      <c r="BQ106" s="2"/>
      <c r="BR106" s="2"/>
      <c r="BS106" s="2"/>
      <c r="BT106" s="2"/>
      <c r="BU106" s="2"/>
      <c r="BV106" s="3"/>
      <c r="BW106" s="3"/>
      <c r="BX106" s="3"/>
      <c r="BY106" s="3"/>
    </row>
    <row r="107" spans="1:77" ht="1.5" customHeight="1" hidden="1">
      <c r="A107" s="50" t="s">
        <v>79</v>
      </c>
      <c r="B107" s="51"/>
      <c r="C107" s="31">
        <f t="shared" si="51"/>
        <v>0.14300000000000002</v>
      </c>
      <c r="D107" s="10">
        <v>0.13</v>
      </c>
      <c r="E107" s="10">
        <f t="shared" si="52"/>
        <v>0.16445</v>
      </c>
      <c r="F107" s="10">
        <f t="shared" si="53"/>
        <v>0.275</v>
      </c>
      <c r="G107" s="10">
        <v>0.25</v>
      </c>
      <c r="H107" s="10">
        <f t="shared" si="54"/>
        <v>0.31625</v>
      </c>
      <c r="I107" s="10">
        <f t="shared" si="55"/>
        <v>287.5</v>
      </c>
      <c r="J107" s="10">
        <f t="shared" si="56"/>
        <v>0.77</v>
      </c>
      <c r="K107" s="10">
        <v>0.7</v>
      </c>
      <c r="L107" s="10">
        <f t="shared" si="57"/>
        <v>0.8855</v>
      </c>
      <c r="M107" s="10">
        <f t="shared" si="58"/>
        <v>0.44000000000000006</v>
      </c>
      <c r="N107" s="10">
        <v>0.4</v>
      </c>
      <c r="O107" s="7">
        <f t="shared" si="59"/>
        <v>0.506</v>
      </c>
      <c r="P107" s="7">
        <f t="shared" si="60"/>
        <v>0.21318</v>
      </c>
      <c r="Q107" s="10">
        <f t="shared" si="82"/>
        <v>0.1938</v>
      </c>
      <c r="R107" s="10">
        <f>0.17*R101</f>
        <v>0.17</v>
      </c>
      <c r="S107" s="10">
        <f t="shared" si="83"/>
        <v>0.24515699999999999</v>
      </c>
      <c r="T107" s="10">
        <v>250</v>
      </c>
      <c r="U107" s="10">
        <f t="shared" si="61"/>
        <v>287.5</v>
      </c>
      <c r="V107" s="10">
        <f t="shared" si="62"/>
        <v>0.21318</v>
      </c>
      <c r="W107" s="10">
        <f t="shared" si="63"/>
        <v>0.24515699999999999</v>
      </c>
      <c r="X107" s="10">
        <f t="shared" si="64"/>
        <v>0.021318000000000004</v>
      </c>
      <c r="Y107" s="10">
        <f t="shared" si="84"/>
        <v>0.01938</v>
      </c>
      <c r="Z107" s="10">
        <f>0.17*Z101</f>
        <v>0.017</v>
      </c>
      <c r="AA107" s="10">
        <f t="shared" si="65"/>
        <v>0.0245157</v>
      </c>
      <c r="AB107" s="10">
        <f t="shared" si="66"/>
        <v>0.48391860000000003</v>
      </c>
      <c r="AC107" s="10">
        <f t="shared" si="44"/>
        <v>0.439926</v>
      </c>
      <c r="AD107" s="10">
        <f>0.17*AD101</f>
        <v>0.3859</v>
      </c>
      <c r="AE107" s="10">
        <f t="shared" si="67"/>
        <v>0.55650639</v>
      </c>
      <c r="AF107" s="10">
        <f t="shared" si="68"/>
        <v>37.988676</v>
      </c>
      <c r="AG107" s="10">
        <f>AH107*1.14</f>
        <v>34.53516</v>
      </c>
      <c r="AH107" s="10">
        <f>0.17*AH101</f>
        <v>30.294</v>
      </c>
      <c r="AI107" s="10">
        <f t="shared" si="69"/>
        <v>43.686977399999996</v>
      </c>
      <c r="AJ107" s="10">
        <f t="shared" si="70"/>
        <v>17.58735</v>
      </c>
      <c r="AK107" s="10">
        <f>AL107*1.14</f>
        <v>15.988499999999998</v>
      </c>
      <c r="AL107" s="10">
        <f>0.17*AL101</f>
        <v>14.025</v>
      </c>
      <c r="AM107" s="10">
        <f t="shared" si="71"/>
        <v>20.2254525</v>
      </c>
      <c r="AN107" s="10">
        <f t="shared" si="72"/>
        <v>8.441928</v>
      </c>
      <c r="AO107" s="10">
        <f>AP107*1.14</f>
        <v>7.674480000000001</v>
      </c>
      <c r="AP107" s="10">
        <f>0.17*AP101</f>
        <v>6.732000000000001</v>
      </c>
      <c r="AQ107" s="10">
        <f t="shared" si="73"/>
        <v>9.7082172</v>
      </c>
      <c r="AR107" s="10">
        <f t="shared" si="74"/>
        <v>2.574</v>
      </c>
      <c r="AS107" s="10">
        <v>2.34</v>
      </c>
      <c r="AT107" s="10">
        <f t="shared" si="75"/>
        <v>2.9600999999999997</v>
      </c>
      <c r="AU107" s="10">
        <f t="shared" si="76"/>
        <v>84.41928</v>
      </c>
      <c r="AV107" s="7">
        <f>AW107*1.14</f>
        <v>76.7448</v>
      </c>
      <c r="AW107" s="10">
        <f>0.17*AW101</f>
        <v>67.32000000000001</v>
      </c>
      <c r="AX107" s="10"/>
      <c r="AY107" s="10">
        <f t="shared" si="77"/>
        <v>97.082172</v>
      </c>
      <c r="AZ107" s="10">
        <f t="shared" si="78"/>
        <v>111.6444978</v>
      </c>
      <c r="BA107" s="10">
        <f t="shared" si="79"/>
        <v>0</v>
      </c>
      <c r="BB107" s="10">
        <f>BC107*1.14</f>
        <v>0</v>
      </c>
      <c r="BC107" s="10"/>
      <c r="BD107" s="10"/>
      <c r="BE107" s="10">
        <f t="shared" si="80"/>
        <v>0</v>
      </c>
      <c r="BF107" s="10">
        <f t="shared" si="45"/>
        <v>0</v>
      </c>
      <c r="BG107" s="10">
        <f>0.17*BG101</f>
        <v>0.17</v>
      </c>
      <c r="BH107" s="10">
        <f t="shared" si="81"/>
        <v>0</v>
      </c>
      <c r="BI107" s="10">
        <v>4.5</v>
      </c>
      <c r="BJ107" s="9">
        <f>0.17*BJ101</f>
        <v>0.00816</v>
      </c>
      <c r="BK107" s="8">
        <f t="shared" si="85"/>
        <v>0.023256</v>
      </c>
      <c r="BL107" s="9">
        <f>0.17*BL101</f>
        <v>0.0204</v>
      </c>
      <c r="BM107" s="9">
        <f>0.17*BM101</f>
        <v>0.0204</v>
      </c>
      <c r="BN107" s="2"/>
      <c r="BO107" s="2"/>
      <c r="BP107" s="2"/>
      <c r="BQ107" s="2"/>
      <c r="BR107" s="2"/>
      <c r="BS107" s="2"/>
      <c r="BT107" s="2"/>
      <c r="BU107" s="2"/>
      <c r="BV107" s="3"/>
      <c r="BW107" s="3"/>
      <c r="BX107" s="3"/>
      <c r="BY107" s="3"/>
    </row>
    <row r="108" spans="1:77" ht="12" customHeight="1">
      <c r="A108" s="52"/>
      <c r="B108" s="53"/>
      <c r="C108" s="31">
        <f t="shared" si="51"/>
        <v>0.14300000000000002</v>
      </c>
      <c r="D108" s="10">
        <v>0.13</v>
      </c>
      <c r="E108" s="10">
        <f t="shared" si="52"/>
        <v>0.16445</v>
      </c>
      <c r="F108" s="10">
        <f t="shared" si="53"/>
        <v>0.275</v>
      </c>
      <c r="G108" s="10">
        <v>0.25</v>
      </c>
      <c r="H108" s="10">
        <f t="shared" si="54"/>
        <v>0.31625</v>
      </c>
      <c r="I108" s="10">
        <f t="shared" si="55"/>
        <v>287.5</v>
      </c>
      <c r="J108" s="10">
        <f t="shared" si="56"/>
        <v>0.77</v>
      </c>
      <c r="K108" s="10">
        <v>0.7</v>
      </c>
      <c r="L108" s="10">
        <f t="shared" si="57"/>
        <v>0.8855</v>
      </c>
      <c r="M108" s="10">
        <f t="shared" si="58"/>
        <v>0.44000000000000006</v>
      </c>
      <c r="N108" s="10">
        <v>0.4</v>
      </c>
      <c r="O108" s="7">
        <f t="shared" si="59"/>
        <v>0.506</v>
      </c>
      <c r="P108" s="7">
        <f t="shared" si="60"/>
        <v>0.23449800000000004</v>
      </c>
      <c r="Q108" s="10">
        <f t="shared" si="82"/>
        <v>0.21318</v>
      </c>
      <c r="R108" s="10">
        <f>R107*1.1</f>
        <v>0.18700000000000003</v>
      </c>
      <c r="S108" s="10">
        <v>0.29</v>
      </c>
      <c r="T108" s="10">
        <v>250</v>
      </c>
      <c r="U108" s="10">
        <f t="shared" si="61"/>
        <v>287.5</v>
      </c>
      <c r="V108" s="10">
        <f t="shared" si="62"/>
        <v>0.23449800000000004</v>
      </c>
      <c r="W108" s="10">
        <f t="shared" si="63"/>
        <v>0.26967270000000004</v>
      </c>
      <c r="X108" s="10">
        <f t="shared" si="64"/>
        <v>0.023449800000000003</v>
      </c>
      <c r="Y108" s="10">
        <f t="shared" si="84"/>
        <v>0.021318</v>
      </c>
      <c r="Z108" s="10">
        <f>Z107*1.1</f>
        <v>0.0187</v>
      </c>
      <c r="AA108" s="10">
        <f t="shared" si="65"/>
        <v>0.02696727</v>
      </c>
      <c r="AB108" s="10">
        <f t="shared" si="66"/>
        <v>0.53231046</v>
      </c>
      <c r="AC108" s="10">
        <f t="shared" si="44"/>
        <v>0.4839186</v>
      </c>
      <c r="AD108" s="10">
        <f>AD107*1.1</f>
        <v>0.42449000000000003</v>
      </c>
      <c r="AE108" s="10">
        <f t="shared" si="67"/>
        <v>0.612157029</v>
      </c>
      <c r="AF108" s="10">
        <f t="shared" si="68"/>
        <v>41.78754360000001</v>
      </c>
      <c r="AG108" s="10">
        <f>AH108*1.14</f>
        <v>37.988676000000005</v>
      </c>
      <c r="AH108" s="10">
        <f>AH107*1.1</f>
        <v>33.32340000000001</v>
      </c>
      <c r="AI108" s="10">
        <f t="shared" si="69"/>
        <v>48.055675140000005</v>
      </c>
      <c r="AJ108" s="10">
        <f t="shared" si="70"/>
        <v>19.346085000000002</v>
      </c>
      <c r="AK108" s="10">
        <f>AL108*1.14</f>
        <v>17.58735</v>
      </c>
      <c r="AL108" s="10">
        <f>AL107*1.1</f>
        <v>15.427500000000002</v>
      </c>
      <c r="AM108" s="10">
        <f t="shared" si="71"/>
        <v>22.24799775</v>
      </c>
      <c r="AN108" s="10">
        <f t="shared" si="72"/>
        <v>9.2861208</v>
      </c>
      <c r="AO108" s="10">
        <f>AP108*1.14</f>
        <v>8.441928</v>
      </c>
      <c r="AP108" s="10">
        <f>AP107*1.1</f>
        <v>7.405200000000002</v>
      </c>
      <c r="AQ108" s="10">
        <f t="shared" si="73"/>
        <v>10.67903892</v>
      </c>
      <c r="AR108" s="10">
        <f t="shared" si="74"/>
        <v>2.574</v>
      </c>
      <c r="AS108" s="10">
        <v>2.34</v>
      </c>
      <c r="AT108" s="10">
        <f t="shared" si="75"/>
        <v>2.9600999999999997</v>
      </c>
      <c r="AU108" s="10">
        <f t="shared" si="76"/>
        <v>92.86120800000002</v>
      </c>
      <c r="AV108" s="7">
        <f>AW108*1.14</f>
        <v>84.41928000000001</v>
      </c>
      <c r="AW108" s="10">
        <f>AW107*1.1</f>
        <v>74.05200000000002</v>
      </c>
      <c r="AX108" s="10"/>
      <c r="AY108" s="10">
        <f t="shared" si="77"/>
        <v>106.7903892</v>
      </c>
      <c r="AZ108" s="10">
        <f t="shared" si="78"/>
        <v>122.80894758</v>
      </c>
      <c r="BA108" s="10">
        <f t="shared" si="79"/>
        <v>0.2508</v>
      </c>
      <c r="BB108" s="10">
        <f>BC108*1.14</f>
        <v>0.22799999999999998</v>
      </c>
      <c r="BC108" s="10">
        <v>0.2</v>
      </c>
      <c r="BD108" s="10"/>
      <c r="BE108" s="10">
        <f t="shared" si="80"/>
        <v>0.28591199999999994</v>
      </c>
      <c r="BF108" s="10">
        <f t="shared" si="45"/>
        <v>0.25991999999999993</v>
      </c>
      <c r="BG108" s="10">
        <f>BG107*1.1</f>
        <v>0.18700000000000003</v>
      </c>
      <c r="BH108" s="10">
        <f t="shared" si="81"/>
        <v>0.3287987999999999</v>
      </c>
      <c r="BI108" s="10">
        <v>4.5</v>
      </c>
      <c r="BJ108" s="9">
        <v>0.02</v>
      </c>
      <c r="BK108" s="8">
        <f t="shared" si="85"/>
        <v>0.025581600000000003</v>
      </c>
      <c r="BL108" s="10">
        <f>BL107*1.1</f>
        <v>0.022440000000000005</v>
      </c>
      <c r="BM108" s="9">
        <v>0.026</v>
      </c>
      <c r="BN108" s="2"/>
      <c r="BO108" s="2"/>
      <c r="BP108" s="2"/>
      <c r="BQ108" s="2"/>
      <c r="BR108" s="2"/>
      <c r="BS108" s="2"/>
      <c r="BT108" s="2"/>
      <c r="BU108" s="2"/>
      <c r="BV108" s="3"/>
      <c r="BW108" s="3"/>
      <c r="BX108" s="3"/>
      <c r="BY108" s="3"/>
    </row>
    <row r="109" spans="1:77" ht="12.75" hidden="1">
      <c r="A109" s="63" t="s">
        <v>80</v>
      </c>
      <c r="B109" s="63"/>
      <c r="C109" s="31">
        <f t="shared" si="51"/>
        <v>0.05500000000000001</v>
      </c>
      <c r="D109" s="10">
        <v>0.05</v>
      </c>
      <c r="E109" s="10">
        <f t="shared" si="52"/>
        <v>0.06325</v>
      </c>
      <c r="F109" s="10">
        <f t="shared" si="53"/>
        <v>0.11000000000000001</v>
      </c>
      <c r="G109" s="10">
        <v>0.1</v>
      </c>
      <c r="H109" s="10">
        <f t="shared" si="54"/>
        <v>0.1265</v>
      </c>
      <c r="I109" s="10">
        <f t="shared" si="55"/>
        <v>287.5</v>
      </c>
      <c r="J109" s="10">
        <f t="shared" si="56"/>
        <v>0.77</v>
      </c>
      <c r="K109" s="10">
        <v>0.7</v>
      </c>
      <c r="L109" s="10">
        <f t="shared" si="57"/>
        <v>0.8855</v>
      </c>
      <c r="M109" s="10">
        <f t="shared" si="58"/>
        <v>0.44000000000000006</v>
      </c>
      <c r="N109" s="10">
        <v>0.4</v>
      </c>
      <c r="O109" s="7">
        <f t="shared" si="59"/>
        <v>0.506</v>
      </c>
      <c r="P109" s="7">
        <f t="shared" si="60"/>
        <v>0.10031999999999999</v>
      </c>
      <c r="Q109" s="10">
        <f t="shared" si="82"/>
        <v>0.09119999999999999</v>
      </c>
      <c r="R109" s="10">
        <f>0.08*R101</f>
        <v>0.08</v>
      </c>
      <c r="S109" s="10">
        <f t="shared" si="83"/>
        <v>0.11536799999999998</v>
      </c>
      <c r="T109" s="10">
        <v>250</v>
      </c>
      <c r="U109" s="10">
        <f t="shared" si="61"/>
        <v>287.5</v>
      </c>
      <c r="V109" s="10">
        <f t="shared" si="62"/>
        <v>0.10031999999999999</v>
      </c>
      <c r="W109" s="10">
        <f t="shared" si="63"/>
        <v>0.11536799999999998</v>
      </c>
      <c r="X109" s="10">
        <f t="shared" si="64"/>
        <v>0.010032000000000001</v>
      </c>
      <c r="Y109" s="10">
        <f t="shared" si="84"/>
        <v>0.00912</v>
      </c>
      <c r="Z109" s="10">
        <f>0.08*Z101</f>
        <v>0.008</v>
      </c>
      <c r="AA109" s="10">
        <f t="shared" si="65"/>
        <v>0.0115368</v>
      </c>
      <c r="AB109" s="10">
        <f t="shared" si="66"/>
        <v>0.2277264</v>
      </c>
      <c r="AC109" s="10">
        <f t="shared" si="44"/>
        <v>0.20702399999999999</v>
      </c>
      <c r="AD109" s="10">
        <f>0.08*AD101</f>
        <v>0.1816</v>
      </c>
      <c r="AE109" s="10">
        <f t="shared" si="67"/>
        <v>0.26188535999999996</v>
      </c>
      <c r="AF109" s="10">
        <f t="shared" si="68"/>
        <v>17.877024</v>
      </c>
      <c r="AG109" s="10">
        <f>AH109*1.14</f>
        <v>16.251839999999998</v>
      </c>
      <c r="AH109" s="10">
        <f>0.08*AH101</f>
        <v>14.256</v>
      </c>
      <c r="AI109" s="10">
        <f t="shared" si="69"/>
        <v>20.558577599999996</v>
      </c>
      <c r="AJ109" s="10">
        <f t="shared" si="70"/>
        <v>8.2764</v>
      </c>
      <c r="AK109" s="10">
        <f>AL109*1.14</f>
        <v>7.524</v>
      </c>
      <c r="AL109" s="10">
        <f>0.08*AL101</f>
        <v>6.6000000000000005</v>
      </c>
      <c r="AM109" s="10">
        <f t="shared" si="71"/>
        <v>9.51786</v>
      </c>
      <c r="AN109" s="10">
        <f t="shared" si="72"/>
        <v>3.972672</v>
      </c>
      <c r="AO109" s="10">
        <f>AP109*1.14</f>
        <v>3.61152</v>
      </c>
      <c r="AP109" s="10">
        <f>0.08*AP101</f>
        <v>3.168</v>
      </c>
      <c r="AQ109" s="10">
        <f t="shared" si="73"/>
        <v>4.5685728</v>
      </c>
      <c r="AR109" s="10">
        <f t="shared" si="74"/>
        <v>2.574</v>
      </c>
      <c r="AS109" s="10">
        <v>2.34</v>
      </c>
      <c r="AT109" s="10">
        <f t="shared" si="75"/>
        <v>2.9600999999999997</v>
      </c>
      <c r="AU109" s="10">
        <f t="shared" si="76"/>
        <v>39.72672</v>
      </c>
      <c r="AV109" s="7">
        <f>AW109*1.14</f>
        <v>36.115199999999994</v>
      </c>
      <c r="AW109" s="10">
        <f>0.08*AW101</f>
        <v>31.68</v>
      </c>
      <c r="AX109" s="10"/>
      <c r="AY109" s="10">
        <f t="shared" si="77"/>
        <v>45.685728</v>
      </c>
      <c r="AZ109" s="10">
        <f t="shared" si="78"/>
        <v>52.538587199999995</v>
      </c>
      <c r="BA109" s="10">
        <f t="shared" si="79"/>
        <v>0</v>
      </c>
      <c r="BB109" s="10">
        <f>BC109*1.14</f>
        <v>0</v>
      </c>
      <c r="BC109" s="10"/>
      <c r="BD109" s="10"/>
      <c r="BE109" s="10">
        <f t="shared" si="80"/>
        <v>0</v>
      </c>
      <c r="BF109" s="10">
        <f t="shared" si="45"/>
        <v>0</v>
      </c>
      <c r="BG109" s="10">
        <f>0.08*BG101</f>
        <v>0.08</v>
      </c>
      <c r="BH109" s="10">
        <f t="shared" si="81"/>
        <v>0</v>
      </c>
      <c r="BI109" s="10">
        <v>4.5</v>
      </c>
      <c r="BJ109" s="9">
        <f>0.08*BJ101</f>
        <v>0.00384</v>
      </c>
      <c r="BK109" s="8">
        <f t="shared" si="85"/>
        <v>0.010943999999999999</v>
      </c>
      <c r="BL109" s="9">
        <f>0.08*BL101</f>
        <v>0.0096</v>
      </c>
      <c r="BM109" s="9">
        <f>0.08*BM101</f>
        <v>0.0096</v>
      </c>
      <c r="BN109" s="2"/>
      <c r="BO109" s="2"/>
      <c r="BP109" s="2"/>
      <c r="BQ109" s="2"/>
      <c r="BR109" s="2"/>
      <c r="BS109" s="2"/>
      <c r="BT109" s="2"/>
      <c r="BU109" s="2"/>
      <c r="BV109" s="3"/>
      <c r="BW109" s="3"/>
      <c r="BX109" s="3"/>
      <c r="BY109" s="3"/>
    </row>
    <row r="110" spans="1:77" ht="12.75">
      <c r="A110" s="63"/>
      <c r="B110" s="63"/>
      <c r="C110" s="31">
        <f t="shared" si="51"/>
        <v>0.07700000000000001</v>
      </c>
      <c r="D110" s="10">
        <v>0.07</v>
      </c>
      <c r="E110" s="10">
        <f t="shared" si="52"/>
        <v>0.08855</v>
      </c>
      <c r="F110" s="10">
        <f t="shared" si="53"/>
        <v>0.132</v>
      </c>
      <c r="G110" s="10">
        <v>0.12</v>
      </c>
      <c r="H110" s="10">
        <f t="shared" si="54"/>
        <v>0.1518</v>
      </c>
      <c r="I110" s="10">
        <f t="shared" si="55"/>
        <v>287.5</v>
      </c>
      <c r="J110" s="10">
        <f t="shared" si="56"/>
        <v>0.77</v>
      </c>
      <c r="K110" s="10">
        <v>0.7</v>
      </c>
      <c r="L110" s="10">
        <f t="shared" si="57"/>
        <v>0.8855</v>
      </c>
      <c r="M110" s="10">
        <f t="shared" si="58"/>
        <v>0.44000000000000006</v>
      </c>
      <c r="N110" s="10">
        <v>0.4</v>
      </c>
      <c r="O110" s="7">
        <f t="shared" si="59"/>
        <v>0.506</v>
      </c>
      <c r="P110" s="7">
        <f t="shared" si="60"/>
        <v>0.11035200000000002</v>
      </c>
      <c r="Q110" s="10">
        <f t="shared" si="82"/>
        <v>0.10032</v>
      </c>
      <c r="R110" s="10">
        <f>R109*1.1</f>
        <v>0.08800000000000001</v>
      </c>
      <c r="S110" s="10">
        <v>0.14</v>
      </c>
      <c r="T110" s="10">
        <v>250</v>
      </c>
      <c r="U110" s="10">
        <f t="shared" si="61"/>
        <v>287.5</v>
      </c>
      <c r="V110" s="10">
        <f t="shared" si="62"/>
        <v>0.11035200000000002</v>
      </c>
      <c r="W110" s="10">
        <f t="shared" si="63"/>
        <v>0.1269048</v>
      </c>
      <c r="X110" s="10">
        <f t="shared" si="64"/>
        <v>0.0110352</v>
      </c>
      <c r="Y110" s="10">
        <f t="shared" si="84"/>
        <v>0.010032</v>
      </c>
      <c r="Z110" s="10">
        <f>Z109*1.1</f>
        <v>0.0088</v>
      </c>
      <c r="AA110" s="10">
        <f t="shared" si="65"/>
        <v>0.012690479999999999</v>
      </c>
      <c r="AB110" s="10">
        <f t="shared" si="66"/>
        <v>0.25049904</v>
      </c>
      <c r="AC110" s="10">
        <f t="shared" si="44"/>
        <v>0.2277264</v>
      </c>
      <c r="AD110" s="10">
        <f>AD109*1.1</f>
        <v>0.19976000000000002</v>
      </c>
      <c r="AE110" s="10">
        <f t="shared" si="67"/>
        <v>0.288073896</v>
      </c>
      <c r="AF110" s="10">
        <f t="shared" si="68"/>
        <v>19.6647264</v>
      </c>
      <c r="AG110" s="10">
        <f>AH110*1.14</f>
        <v>17.877024</v>
      </c>
      <c r="AH110" s="10">
        <f>AH109*1.1</f>
        <v>15.681600000000001</v>
      </c>
      <c r="AI110" s="10">
        <f t="shared" si="69"/>
        <v>22.614435359999998</v>
      </c>
      <c r="AJ110" s="10">
        <f t="shared" si="70"/>
        <v>9.104040000000001</v>
      </c>
      <c r="AK110" s="10">
        <f>AL110*1.14</f>
        <v>8.2764</v>
      </c>
      <c r="AL110" s="10">
        <f>AL109*1.1</f>
        <v>7.260000000000002</v>
      </c>
      <c r="AM110" s="10">
        <f t="shared" si="71"/>
        <v>10.469646000000001</v>
      </c>
      <c r="AN110" s="10">
        <f t="shared" si="72"/>
        <v>4.3699392</v>
      </c>
      <c r="AO110" s="10">
        <f>AP110*1.14</f>
        <v>3.972672</v>
      </c>
      <c r="AP110" s="10">
        <f>AP109*1.1</f>
        <v>3.4848000000000003</v>
      </c>
      <c r="AQ110" s="10">
        <f t="shared" si="73"/>
        <v>5.02543008</v>
      </c>
      <c r="AR110" s="10">
        <f t="shared" si="74"/>
        <v>2.574</v>
      </c>
      <c r="AS110" s="10">
        <v>2.34</v>
      </c>
      <c r="AT110" s="10">
        <f t="shared" si="75"/>
        <v>2.9600999999999997</v>
      </c>
      <c r="AU110" s="10">
        <f t="shared" si="76"/>
        <v>43.699391999999996</v>
      </c>
      <c r="AV110" s="7">
        <f>AW110*1.14</f>
        <v>39.72671999999999</v>
      </c>
      <c r="AW110" s="10">
        <f>AW109*1.1</f>
        <v>34.848</v>
      </c>
      <c r="AX110" s="10"/>
      <c r="AY110" s="10">
        <f t="shared" si="77"/>
        <v>50.25430079999999</v>
      </c>
      <c r="AZ110" s="10">
        <f t="shared" si="78"/>
        <v>57.792445919999984</v>
      </c>
      <c r="BA110" s="10">
        <f t="shared" si="79"/>
        <v>0.1254</v>
      </c>
      <c r="BB110" s="10">
        <f>BC110*1.14</f>
        <v>0.11399999999999999</v>
      </c>
      <c r="BC110" s="10">
        <v>0.1</v>
      </c>
      <c r="BD110" s="10"/>
      <c r="BE110" s="10">
        <f t="shared" si="80"/>
        <v>0.14295599999999997</v>
      </c>
      <c r="BF110" s="10">
        <f t="shared" si="45"/>
        <v>0.12995999999999996</v>
      </c>
      <c r="BG110" s="10">
        <f>BG109*1.1</f>
        <v>0.08800000000000001</v>
      </c>
      <c r="BH110" s="10">
        <f t="shared" si="81"/>
        <v>0.16439939999999995</v>
      </c>
      <c r="BI110" s="10">
        <v>4.5</v>
      </c>
      <c r="BJ110" s="9">
        <v>0.02</v>
      </c>
      <c r="BK110" s="8">
        <f t="shared" si="85"/>
        <v>0.01368</v>
      </c>
      <c r="BL110" s="10">
        <v>0.012</v>
      </c>
      <c r="BM110" s="9">
        <v>0.014</v>
      </c>
      <c r="BN110" s="2"/>
      <c r="BO110" s="2"/>
      <c r="BP110" s="2"/>
      <c r="BQ110" s="2"/>
      <c r="BR110" s="2"/>
      <c r="BS110" s="2"/>
      <c r="BT110" s="2"/>
      <c r="BU110" s="2"/>
      <c r="BV110" s="3"/>
      <c r="BW110" s="3"/>
      <c r="BX110" s="3"/>
      <c r="BY110" s="3"/>
    </row>
    <row r="111" spans="1:77" ht="12.75">
      <c r="A111" s="62">
        <v>1</v>
      </c>
      <c r="B111" s="47"/>
      <c r="C111" s="40">
        <v>2</v>
      </c>
      <c r="D111" s="41">
        <v>2</v>
      </c>
      <c r="E111" s="41">
        <v>2</v>
      </c>
      <c r="F111" s="41">
        <v>3</v>
      </c>
      <c r="G111" s="41">
        <v>4</v>
      </c>
      <c r="H111" s="41">
        <v>3</v>
      </c>
      <c r="I111" s="41">
        <v>4</v>
      </c>
      <c r="J111" s="41">
        <v>4</v>
      </c>
      <c r="K111" s="41">
        <v>5</v>
      </c>
      <c r="L111" s="41">
        <v>5</v>
      </c>
      <c r="M111" s="41">
        <v>5</v>
      </c>
      <c r="N111" s="41">
        <v>6</v>
      </c>
      <c r="O111" s="41">
        <v>6</v>
      </c>
      <c r="P111" s="41">
        <v>6</v>
      </c>
      <c r="Q111" s="41">
        <v>7</v>
      </c>
      <c r="R111" s="41">
        <v>7</v>
      </c>
      <c r="S111" s="41">
        <v>7</v>
      </c>
      <c r="T111" s="41">
        <v>7</v>
      </c>
      <c r="U111" s="41">
        <v>8</v>
      </c>
      <c r="V111" s="41">
        <v>8</v>
      </c>
      <c r="W111" s="41">
        <v>9</v>
      </c>
      <c r="X111" s="41">
        <v>9</v>
      </c>
      <c r="Y111" s="41">
        <v>8</v>
      </c>
      <c r="Z111" s="41">
        <v>8</v>
      </c>
      <c r="AA111" s="41">
        <v>10</v>
      </c>
      <c r="AB111" s="41">
        <v>10</v>
      </c>
      <c r="AC111" s="41">
        <v>9</v>
      </c>
      <c r="AD111" s="41">
        <v>9</v>
      </c>
      <c r="AE111" s="41">
        <v>11</v>
      </c>
      <c r="AF111" s="41">
        <v>11</v>
      </c>
      <c r="AG111" s="41">
        <v>10</v>
      </c>
      <c r="AH111" s="41">
        <v>10</v>
      </c>
      <c r="AI111" s="41">
        <v>12</v>
      </c>
      <c r="AJ111" s="41">
        <v>12</v>
      </c>
      <c r="AK111" s="41">
        <v>11</v>
      </c>
      <c r="AL111" s="41">
        <v>11</v>
      </c>
      <c r="AM111" s="41">
        <v>13</v>
      </c>
      <c r="AN111" s="41">
        <v>13</v>
      </c>
      <c r="AO111" s="41">
        <v>14</v>
      </c>
      <c r="AP111" s="41">
        <v>12</v>
      </c>
      <c r="AQ111" s="41">
        <v>14</v>
      </c>
      <c r="AR111" s="41">
        <v>14</v>
      </c>
      <c r="AS111" s="41">
        <v>13</v>
      </c>
      <c r="AT111" s="41">
        <v>15</v>
      </c>
      <c r="AU111" s="41">
        <v>15</v>
      </c>
      <c r="AV111" s="41">
        <v>14</v>
      </c>
      <c r="AW111" s="41">
        <v>16</v>
      </c>
      <c r="AX111" s="41"/>
      <c r="AY111" s="41"/>
      <c r="AZ111" s="41">
        <v>16</v>
      </c>
      <c r="BA111" s="41">
        <v>16</v>
      </c>
      <c r="BB111" s="41">
        <v>15</v>
      </c>
      <c r="BC111" s="41">
        <v>17</v>
      </c>
      <c r="BD111" s="41"/>
      <c r="BE111" s="41">
        <v>17</v>
      </c>
      <c r="BF111" s="41">
        <v>16</v>
      </c>
      <c r="BG111" s="41">
        <v>18</v>
      </c>
      <c r="BH111" s="41">
        <v>17</v>
      </c>
      <c r="BI111" s="41">
        <v>18</v>
      </c>
      <c r="BJ111" s="41">
        <v>19</v>
      </c>
      <c r="BK111" s="41">
        <v>20</v>
      </c>
      <c r="BL111" s="41">
        <v>21</v>
      </c>
      <c r="BM111" s="41">
        <v>21</v>
      </c>
      <c r="BN111" s="2"/>
      <c r="BO111" s="2"/>
      <c r="BP111" s="2"/>
      <c r="BQ111" s="2"/>
      <c r="BR111" s="2"/>
      <c r="BS111" s="2"/>
      <c r="BT111" s="2"/>
      <c r="BU111" s="2"/>
      <c r="BV111" s="3"/>
      <c r="BW111" s="3"/>
      <c r="BX111" s="3"/>
      <c r="BY111" s="3"/>
    </row>
    <row r="112" spans="1:7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1:7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1:7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  <row r="115" spans="1:7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</row>
    <row r="116" spans="1:7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</row>
    <row r="117" spans="1:7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</row>
    <row r="118" spans="1:7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</row>
    <row r="119" spans="1:7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</row>
    <row r="120" spans="1:7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</row>
    <row r="121" spans="1:7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</row>
    <row r="122" spans="1:7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</row>
    <row r="123" spans="1:7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</row>
    <row r="124" spans="1:7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</row>
    <row r="125" spans="1:7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</row>
    <row r="126" spans="1:7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</row>
    <row r="127" spans="1:7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</row>
    <row r="128" spans="1:7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</row>
    <row r="129" spans="1:7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</row>
    <row r="130" spans="1:7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</row>
    <row r="131" spans="1:7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</row>
    <row r="132" spans="1:7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</row>
    <row r="133" spans="1:7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</row>
    <row r="134" spans="1:7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</row>
    <row r="135" spans="1:7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</row>
    <row r="136" spans="1:7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</row>
    <row r="137" spans="1:7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</row>
    <row r="138" spans="1:7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</row>
    <row r="139" spans="1:7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</row>
    <row r="140" spans="1:7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</row>
    <row r="141" spans="1:7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</row>
    <row r="144" spans="1:7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</row>
    <row r="145" spans="1:7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</row>
    <row r="146" spans="1:7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</row>
    <row r="147" spans="1:7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</row>
    <row r="148" spans="1:7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</row>
    <row r="149" spans="1:7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</row>
    <row r="150" spans="1:7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</row>
    <row r="151" spans="1:7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</row>
    <row r="152" spans="1:7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</row>
    <row r="153" spans="1:7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</row>
    <row r="154" spans="1:7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</row>
    <row r="155" spans="1:7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</row>
    <row r="156" spans="1:7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</row>
    <row r="157" spans="1:7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</row>
    <row r="158" spans="1:7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</row>
    <row r="159" spans="1:7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</row>
    <row r="160" spans="1:7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</row>
    <row r="161" spans="1:7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</row>
    <row r="162" spans="1:7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</row>
    <row r="163" spans="1:7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</row>
    <row r="164" spans="1:7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</row>
    <row r="165" spans="1:7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</row>
    <row r="166" spans="1:7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</row>
    <row r="167" spans="1:7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</row>
    <row r="168" spans="1:7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</row>
    <row r="169" spans="1:7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</row>
    <row r="170" spans="1:7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</row>
    <row r="171" spans="1:7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</row>
  </sheetData>
  <sheetProtection/>
  <mergeCells count="88">
    <mergeCell ref="AZ5:AZ6"/>
    <mergeCell ref="BH5:BH6"/>
    <mergeCell ref="T5:W5"/>
    <mergeCell ref="AA5:AA6"/>
    <mergeCell ref="AE5:AE6"/>
    <mergeCell ref="AF5:AQ5"/>
    <mergeCell ref="H5:H6"/>
    <mergeCell ref="L5:L6"/>
    <mergeCell ref="C4:L4"/>
    <mergeCell ref="O5:O6"/>
    <mergeCell ref="C3:BM3"/>
    <mergeCell ref="M4:BM4"/>
    <mergeCell ref="BK5:BK6"/>
    <mergeCell ref="R5:R6"/>
    <mergeCell ref="Z5:Z6"/>
    <mergeCell ref="I5:I6"/>
    <mergeCell ref="BI5:BI6"/>
    <mergeCell ref="E5:E6"/>
    <mergeCell ref="S5:S6"/>
    <mergeCell ref="AT5:AT6"/>
    <mergeCell ref="A2:BM2"/>
    <mergeCell ref="A3:B6"/>
    <mergeCell ref="BG5:BG6"/>
    <mergeCell ref="P5:P6"/>
    <mergeCell ref="AD5:AD6"/>
    <mergeCell ref="J5:J6"/>
    <mergeCell ref="M5:M6"/>
    <mergeCell ref="X5:X6"/>
    <mergeCell ref="AB5:AB6"/>
    <mergeCell ref="AY5:AY6"/>
    <mergeCell ref="A105:B106"/>
    <mergeCell ref="BJ5:BJ6"/>
    <mergeCell ref="F5:F6"/>
    <mergeCell ref="AU5:AU6"/>
    <mergeCell ref="BA5:BA6"/>
    <mergeCell ref="BE5:BE6"/>
    <mergeCell ref="C5:C6"/>
    <mergeCell ref="A42:B43"/>
    <mergeCell ref="A40:B41"/>
    <mergeCell ref="A24:B24"/>
    <mergeCell ref="A32:B33"/>
    <mergeCell ref="A8:B23"/>
    <mergeCell ref="A103:B104"/>
    <mergeCell ref="A25:B26"/>
    <mergeCell ref="A27:B29"/>
    <mergeCell ref="A30:B31"/>
    <mergeCell ref="A36:B37"/>
    <mergeCell ref="A81:B82"/>
    <mergeCell ref="A34:B35"/>
    <mergeCell ref="A73:B74"/>
    <mergeCell ref="A111:B111"/>
    <mergeCell ref="A109:B110"/>
    <mergeCell ref="A91:B92"/>
    <mergeCell ref="A83:B84"/>
    <mergeCell ref="A85:B86"/>
    <mergeCell ref="A89:B90"/>
    <mergeCell ref="A107:B108"/>
    <mergeCell ref="A93:B94"/>
    <mergeCell ref="A95:B96"/>
    <mergeCell ref="A97:B98"/>
    <mergeCell ref="A58:B59"/>
    <mergeCell ref="A60:B61"/>
    <mergeCell ref="A62:B63"/>
    <mergeCell ref="A64:B65"/>
    <mergeCell ref="A66:B67"/>
    <mergeCell ref="A87:B88"/>
    <mergeCell ref="A101:B102"/>
    <mergeCell ref="A68:B69"/>
    <mergeCell ref="A70:B72"/>
    <mergeCell ref="A75:B76"/>
    <mergeCell ref="A77:B78"/>
    <mergeCell ref="A79:B80"/>
    <mergeCell ref="A99:B100"/>
    <mergeCell ref="A56:B57"/>
    <mergeCell ref="A46:B47"/>
    <mergeCell ref="A48:B49"/>
    <mergeCell ref="A52:B53"/>
    <mergeCell ref="A54:B55"/>
    <mergeCell ref="BB1:BM1"/>
    <mergeCell ref="A50:B51"/>
    <mergeCell ref="BL5:BL6"/>
    <mergeCell ref="BM5:BM6"/>
    <mergeCell ref="AR5:AR6"/>
    <mergeCell ref="AW5:AW6"/>
    <mergeCell ref="BC5:BC6"/>
    <mergeCell ref="A44:B45"/>
    <mergeCell ref="A7:B7"/>
    <mergeCell ref="A38:B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.625" style="0" customWidth="1"/>
    <col min="2" max="2" width="44.25390625" style="0" customWidth="1"/>
    <col min="3" max="3" width="0.12890625" style="0" customWidth="1"/>
    <col min="4" max="4" width="11.00390625" style="0" customWidth="1"/>
    <col min="9" max="9" width="10.00390625" style="0" customWidth="1"/>
  </cols>
  <sheetData>
    <row r="1" spans="1:4" ht="58.5" customHeight="1">
      <c r="A1" s="83" t="s">
        <v>117</v>
      </c>
      <c r="B1" s="83"/>
      <c r="C1" s="83"/>
      <c r="D1" s="83"/>
    </row>
    <row r="2" spans="1:5" ht="75" customHeight="1">
      <c r="A2" s="84" t="s">
        <v>114</v>
      </c>
      <c r="B2" s="84"/>
      <c r="C2" s="84"/>
      <c r="D2" s="84"/>
      <c r="E2" s="15"/>
    </row>
    <row r="3" spans="1:5" ht="39" customHeight="1">
      <c r="A3" s="33" t="s">
        <v>82</v>
      </c>
      <c r="B3" s="34" t="s">
        <v>83</v>
      </c>
      <c r="C3" s="16"/>
      <c r="D3" s="16" t="s">
        <v>84</v>
      </c>
      <c r="E3" s="15"/>
    </row>
    <row r="4" spans="1:5" ht="12.75" customHeight="1">
      <c r="A4" s="87" t="s">
        <v>85</v>
      </c>
      <c r="B4" s="87"/>
      <c r="C4" s="87"/>
      <c r="D4" s="35"/>
      <c r="E4" s="15"/>
    </row>
    <row r="5" spans="1:5" ht="13.5" customHeight="1">
      <c r="A5" s="17" t="s">
        <v>86</v>
      </c>
      <c r="B5" s="18" t="s">
        <v>87</v>
      </c>
      <c r="C5" s="19">
        <v>1.53</v>
      </c>
      <c r="D5" s="36">
        <f>C5*1.15</f>
        <v>1.7594999999999998</v>
      </c>
      <c r="E5" s="15"/>
    </row>
    <row r="6" spans="1:5" ht="12.75" customHeight="1">
      <c r="A6" s="20">
        <v>2</v>
      </c>
      <c r="B6" s="18" t="s">
        <v>88</v>
      </c>
      <c r="C6" s="19">
        <v>3.04</v>
      </c>
      <c r="D6" s="36">
        <f>C6*1.15</f>
        <v>3.4959999999999996</v>
      </c>
      <c r="E6" s="15"/>
    </row>
    <row r="7" spans="1:5" ht="12.75" customHeight="1">
      <c r="A7" s="86" t="s">
        <v>3</v>
      </c>
      <c r="B7" s="86"/>
      <c r="C7" s="86"/>
      <c r="D7" s="36"/>
      <c r="E7" s="15"/>
    </row>
    <row r="8" spans="1:5" ht="12.75">
      <c r="A8" s="20">
        <v>1</v>
      </c>
      <c r="B8" s="18" t="s">
        <v>104</v>
      </c>
      <c r="C8" s="19">
        <v>0.69</v>
      </c>
      <c r="D8" s="36">
        <f aca="true" t="shared" si="0" ref="D8:D15">C8*1.15</f>
        <v>0.7934999999999999</v>
      </c>
      <c r="E8" s="15"/>
    </row>
    <row r="9" spans="1:5" ht="12.75">
      <c r="A9" s="89">
        <v>2</v>
      </c>
      <c r="B9" s="18" t="s">
        <v>105</v>
      </c>
      <c r="C9" s="19"/>
      <c r="D9" s="36"/>
      <c r="E9" s="15"/>
    </row>
    <row r="10" spans="1:5" ht="12.75">
      <c r="A10" s="89"/>
      <c r="B10" s="18" t="s">
        <v>106</v>
      </c>
      <c r="C10" s="19">
        <v>250</v>
      </c>
      <c r="D10" s="36">
        <f t="shared" si="0"/>
        <v>287.5</v>
      </c>
      <c r="E10" s="15"/>
    </row>
    <row r="11" spans="1:5" ht="12.75">
      <c r="A11" s="89"/>
      <c r="B11" s="18" t="s">
        <v>107</v>
      </c>
      <c r="C11" s="19">
        <v>2.39</v>
      </c>
      <c r="D11" s="36">
        <f t="shared" si="0"/>
        <v>2.7485</v>
      </c>
      <c r="E11" s="15"/>
    </row>
    <row r="12" spans="1:5" ht="12.75" customHeight="1">
      <c r="A12" s="20">
        <v>3</v>
      </c>
      <c r="B12" s="18" t="s">
        <v>8</v>
      </c>
      <c r="C12" s="19">
        <v>0.21</v>
      </c>
      <c r="D12" s="36">
        <f t="shared" si="0"/>
        <v>0.24149999999999996</v>
      </c>
      <c r="E12" s="15"/>
    </row>
    <row r="13" spans="1:5" ht="12" customHeight="1">
      <c r="A13" s="20">
        <v>4</v>
      </c>
      <c r="B13" s="18" t="s">
        <v>101</v>
      </c>
      <c r="C13" s="19">
        <v>0.03</v>
      </c>
      <c r="D13" s="36">
        <f t="shared" si="0"/>
        <v>0.034499999999999996</v>
      </c>
      <c r="E13" s="15"/>
    </row>
    <row r="14" spans="1:5" ht="12" customHeight="1">
      <c r="A14" s="20">
        <v>5</v>
      </c>
      <c r="B14" s="18" t="s">
        <v>89</v>
      </c>
      <c r="C14" s="19">
        <v>266.2</v>
      </c>
      <c r="D14" s="36">
        <f t="shared" si="0"/>
        <v>306.12999999999994</v>
      </c>
      <c r="E14" s="15"/>
    </row>
    <row r="15" spans="1:5" ht="12" customHeight="1">
      <c r="A15" s="20">
        <v>6</v>
      </c>
      <c r="B15" s="18" t="s">
        <v>90</v>
      </c>
      <c r="C15" s="19">
        <v>479.16</v>
      </c>
      <c r="D15" s="36">
        <f t="shared" si="0"/>
        <v>551.034</v>
      </c>
      <c r="E15" s="15"/>
    </row>
    <row r="16" spans="1:5" ht="12" customHeight="1">
      <c r="A16" s="88">
        <v>7</v>
      </c>
      <c r="B16" s="18" t="s">
        <v>97</v>
      </c>
      <c r="C16" s="19"/>
      <c r="D16" s="36"/>
      <c r="E16" s="15"/>
    </row>
    <row r="17" spans="1:6" ht="12" customHeight="1">
      <c r="A17" s="88"/>
      <c r="B17" s="18" t="s">
        <v>98</v>
      </c>
      <c r="C17" s="29">
        <v>19.4</v>
      </c>
      <c r="D17" s="37">
        <f>C17</f>
        <v>19.4</v>
      </c>
      <c r="E17" s="28"/>
      <c r="F17" s="28"/>
    </row>
    <row r="18" spans="1:6" ht="12" customHeight="1">
      <c r="A18" s="88"/>
      <c r="B18" s="18" t="s">
        <v>99</v>
      </c>
      <c r="C18" s="29">
        <v>4.8</v>
      </c>
      <c r="D18" s="37">
        <f>C18</f>
        <v>4.8</v>
      </c>
      <c r="E18" s="28"/>
      <c r="F18" s="28"/>
    </row>
    <row r="19" spans="1:6" ht="12" customHeight="1">
      <c r="A19" s="20">
        <v>8</v>
      </c>
      <c r="B19" s="18" t="s">
        <v>91</v>
      </c>
      <c r="C19" s="29">
        <v>19.4</v>
      </c>
      <c r="D19" s="37">
        <f>C19</f>
        <v>19.4</v>
      </c>
      <c r="E19" s="28"/>
      <c r="F19" s="28"/>
    </row>
    <row r="20" spans="1:6" ht="12.75" customHeight="1">
      <c r="A20" s="85" t="s">
        <v>92</v>
      </c>
      <c r="B20" s="85"/>
      <c r="C20" s="85"/>
      <c r="D20" s="37"/>
      <c r="E20" s="28"/>
      <c r="F20" s="28"/>
    </row>
    <row r="21" spans="1:6" ht="13.5" customHeight="1">
      <c r="A21" s="20">
        <v>1</v>
      </c>
      <c r="B21" s="20" t="s">
        <v>93</v>
      </c>
      <c r="C21" s="29">
        <v>0.072</v>
      </c>
      <c r="D21" s="38">
        <f>C21</f>
        <v>0.072</v>
      </c>
      <c r="E21" s="28"/>
      <c r="F21" s="28"/>
    </row>
    <row r="22" spans="1:6" ht="12.75">
      <c r="A22" s="21">
        <v>2</v>
      </c>
      <c r="B22" s="18" t="s">
        <v>94</v>
      </c>
      <c r="C22" s="30">
        <v>0.0072</v>
      </c>
      <c r="D22" s="38">
        <f>C22</f>
        <v>0.0072</v>
      </c>
      <c r="E22" s="28"/>
      <c r="F22" s="28"/>
    </row>
    <row r="23" spans="1:5" ht="41.25" customHeight="1">
      <c r="A23" s="21">
        <v>3</v>
      </c>
      <c r="B23" s="22" t="s">
        <v>95</v>
      </c>
      <c r="C23" s="23" t="s">
        <v>103</v>
      </c>
      <c r="D23" s="23" t="s">
        <v>103</v>
      </c>
      <c r="E23" s="27"/>
    </row>
    <row r="24" spans="1:5" ht="24" customHeight="1">
      <c r="A24" s="21">
        <v>4</v>
      </c>
      <c r="B24" s="22" t="s">
        <v>100</v>
      </c>
      <c r="C24" s="23">
        <v>0.012</v>
      </c>
      <c r="D24" s="39">
        <f>C24*1.15</f>
        <v>0.0138</v>
      </c>
      <c r="E24" s="27"/>
    </row>
    <row r="25" spans="1:5" ht="32.25" customHeight="1">
      <c r="A25" s="21">
        <v>5</v>
      </c>
      <c r="B25" s="24" t="s">
        <v>96</v>
      </c>
      <c r="C25" s="23" t="s">
        <v>102</v>
      </c>
      <c r="D25" s="23" t="s">
        <v>102</v>
      </c>
      <c r="E25" s="27"/>
    </row>
    <row r="26" spans="1:3" ht="12.75">
      <c r="A26" s="15"/>
      <c r="B26" s="15"/>
      <c r="C26" s="15"/>
    </row>
    <row r="27" spans="1:3" ht="12.75">
      <c r="A27" s="15"/>
      <c r="B27" s="15"/>
      <c r="C27" s="15"/>
    </row>
    <row r="28" spans="1:3" ht="12.75">
      <c r="A28" s="15"/>
      <c r="B28" s="15"/>
      <c r="C28" s="15"/>
    </row>
    <row r="29" spans="1:3" ht="12.75">
      <c r="A29" s="15"/>
      <c r="B29" s="15"/>
      <c r="C29" s="15"/>
    </row>
    <row r="30" spans="1:3" ht="12.75">
      <c r="A30" s="15"/>
      <c r="B30" s="15"/>
      <c r="C30" s="15"/>
    </row>
    <row r="31" spans="1:3" ht="12.75">
      <c r="A31" s="15"/>
      <c r="B31" s="15"/>
      <c r="C31" s="15"/>
    </row>
    <row r="32" spans="1:3" ht="12.75">
      <c r="A32" s="15"/>
      <c r="B32" s="15"/>
      <c r="C32" s="15"/>
    </row>
    <row r="33" spans="1:3" ht="12.75">
      <c r="A33" s="15"/>
      <c r="B33" s="15"/>
      <c r="C33" s="15"/>
    </row>
  </sheetData>
  <sheetProtection/>
  <mergeCells count="7">
    <mergeCell ref="A1:D1"/>
    <mergeCell ref="A2:D2"/>
    <mergeCell ref="A20:C20"/>
    <mergeCell ref="A7:C7"/>
    <mergeCell ref="A4:C4"/>
    <mergeCell ref="A16:A18"/>
    <mergeCell ref="A9:A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Дума</cp:lastModifiedBy>
  <cp:lastPrinted>2010-12-27T04:46:07Z</cp:lastPrinted>
  <dcterms:created xsi:type="dcterms:W3CDTF">2009-01-28T04:33:47Z</dcterms:created>
  <dcterms:modified xsi:type="dcterms:W3CDTF">2011-01-11T09:51:55Z</dcterms:modified>
  <cp:category/>
  <cp:version/>
  <cp:contentType/>
  <cp:contentStatus/>
</cp:coreProperties>
</file>